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<sst xmlns="http://schemas.openxmlformats.org/spreadsheetml/2006/main" count="569" uniqueCount="255">
  <si>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</si>
  <si>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</si>
  <si>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</si>
  <si>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</si>
  <si>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</si>
  <si>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</si>
  <si>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</si>
  <si>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</si>
  <si>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</si>
  <si>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</si>
  <si>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</si>
  <si>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</si>
  <si>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SKK</t>
  </si>
  <si>
    <t>Čerpanie</t>
  </si>
  <si>
    <t>Krycí list splátky v</t>
  </si>
  <si>
    <t>za obdobie</t>
  </si>
  <si>
    <t>Mesiac 1999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</si>
  <si>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</si>
  <si>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</si>
  <si>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</si>
  <si>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</si>
  <si>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</si>
  <si>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</si>
  <si>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</si>
  <si>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</si>
  <si>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</si>
  <si>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</si>
  <si>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</si>
  <si>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</si>
  <si>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</si>
  <si>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</si>
  <si>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</si>
  <si>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</si>
  <si>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</si>
  <si>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</si>
  <si>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</si>
  <si>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</si>
  <si>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</si>
  <si>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</si>
  <si>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</si>
  <si>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</si>
  <si>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</si>
  <si>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</si>
  <si>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</si>
  <si>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</si>
  <si>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</si>
  <si>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</si>
  <si>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</si>
  <si>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</si>
  <si>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</si>
  <si>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</si>
  <si>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</si>
  <si>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</si>
  <si>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</si>
  <si>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</si>
  <si>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</si>
  <si>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</si>
  <si>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</si>
  <si>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Projektant: 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</si>
  <si>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</si>
  <si>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</si>
  <si>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</si>
  <si>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</si>
  <si>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</si>
  <si>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</si>
  <si>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</si>
  <si>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</si>
  <si>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</si>
  <si>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</si>
  <si>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</si>
  <si>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</si>
  <si>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</si>
  <si>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</si>
  <si>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</si>
  <si>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</si>
  <si>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</si>
  <si>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</si>
  <si>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</si>
  <si>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</si>
  <si>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</si>
  <si>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</si>
  <si>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</si>
  <si>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</si>
  <si>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</si>
  <si>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</si>
  <si>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</si>
  <si>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</si>
  <si>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</si>
  <si>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</si>
  <si>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</si>
  <si>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</si>
  <si>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</si>
  <si>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</si>
  <si>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</si>
  <si>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</si>
  <si>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</si>
  <si>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</si>
  <si>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</si>
  <si>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</si>
  <si>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 xml:space="preserve">JKSO : </t>
  </si>
  <si>
    <t>EUR</t>
  </si>
  <si>
    <t>Stavba :ZŠ Zlatá - stavebné úpravy učebne</t>
  </si>
  <si>
    <t>JKSO :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</si>
  <si>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</si>
  <si>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</si>
  <si>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</si>
  <si>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</si>
  <si>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</si>
  <si>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</si>
  <si>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</si>
  <si>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</si>
  <si>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</si>
  <si>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</si>
  <si>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</si>
  <si>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</si>
  <si>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</si>
  <si>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</si>
  <si>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</si>
  <si>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</si>
  <si>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</si>
  <si>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6 - ÚPRAVY POVRCHOV, PODLAHY, VÝPLNE</t>
  </si>
  <si>
    <t>014</t>
  </si>
  <si>
    <t xml:space="preserve">61142-1331   </t>
  </si>
  <si>
    <t xml:space="preserve">Oprava váp. omietky stropov štukových 10-30%                                                                            </t>
  </si>
  <si>
    <t xml:space="preserve">m2      </t>
  </si>
  <si>
    <t xml:space="preserve">                    </t>
  </si>
  <si>
    <t>45.41.10</t>
  </si>
  <si>
    <t xml:space="preserve">61242-1331   </t>
  </si>
  <si>
    <t xml:space="preserve">Oprava váp. omiet. vnút. stien štukových 10-30%                                                                         </t>
  </si>
  <si>
    <t>011</t>
  </si>
  <si>
    <t xml:space="preserve">61247-4102   </t>
  </si>
  <si>
    <t xml:space="preserve">Omietka vnút. stien zo suchých zmesí štuková                                                                            </t>
  </si>
  <si>
    <t xml:space="preserve">61248-1119   </t>
  </si>
  <si>
    <t xml:space="preserve">Potiahnutie vnút., alebo vonk. stien a ostatných plôch sklotextilnou mriežkou                                           </t>
  </si>
  <si>
    <t xml:space="preserve">6 - ÚPRAVY POVRCHOV, PODLAHY, VÝPLNE  spolu: </t>
  </si>
  <si>
    <t>9 - OSTATNÉ KONŠTRUKCIE A PRÁCE</t>
  </si>
  <si>
    <t>003</t>
  </si>
  <si>
    <t xml:space="preserve">94195-5002   </t>
  </si>
  <si>
    <t xml:space="preserve">Lešenie ľahké prac. pomocné výš. podlahy do 1,9 m                                                                       </t>
  </si>
  <si>
    <t>45.25.10</t>
  </si>
  <si>
    <t xml:space="preserve">95290-1111   </t>
  </si>
  <si>
    <t xml:space="preserve">Vyčistenie budov byt. alebo občian. výstavby pri výške podlažia do 4 m                                                  </t>
  </si>
  <si>
    <t>45.45.13</t>
  </si>
  <si>
    <t>013</t>
  </si>
  <si>
    <t xml:space="preserve">97801-3191   </t>
  </si>
  <si>
    <t xml:space="preserve">Otlčenie vnút. omietok stien váp. vápenocem. do 100 %                                                                   </t>
  </si>
  <si>
    <t>45.11.11</t>
  </si>
  <si>
    <t xml:space="preserve">97901-1111   </t>
  </si>
  <si>
    <t xml:space="preserve">Zvislá doprava sute a vybúr. hmôt za prvé podlažie                                                                      </t>
  </si>
  <si>
    <t xml:space="preserve">t       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</si>
  <si>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</si>
  <si>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</si>
  <si>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</si>
  <si>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</si>
  <si>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</si>
  <si>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</si>
  <si>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</si>
  <si>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</si>
  <si>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</si>
  <si>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</si>
  <si>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99899-1111   </t>
  </si>
  <si>
    <t xml:space="preserve">Presun hmôt pre opravy v objektoch výšky do 25 m                                                                        </t>
  </si>
  <si>
    <t xml:space="preserve">99899-1193   </t>
  </si>
  <si>
    <t xml:space="preserve">Príplatok za zväčšený presun do 1000 m          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</si>
  <si>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</si>
  <si>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</si>
  <si>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</si>
  <si>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725 - Zariaďovacie predmety</t>
  </si>
  <si>
    <t>721</t>
  </si>
  <si>
    <t xml:space="preserve">72521-9201   </t>
  </si>
  <si>
    <t xml:space="preserve">Montáž umývadiel keramických so záp. uzáv.                                                                              </t>
  </si>
  <si>
    <t xml:space="preserve">súbor   </t>
  </si>
  <si>
    <t>I</t>
  </si>
  <si>
    <t>45.33.20</t>
  </si>
  <si>
    <t>MAT</t>
  </si>
  <si>
    <t xml:space="preserve">642 137850   </t>
  </si>
  <si>
    <t xml:space="preserve">Umyvadlo ker biele                                                                                                      </t>
  </si>
  <si>
    <t xml:space="preserve">kus     </t>
  </si>
  <si>
    <t xml:space="preserve">  .  .  </t>
  </si>
  <si>
    <t xml:space="preserve">99872-5201   </t>
  </si>
  <si>
    <t xml:space="preserve">Presun hmôt pre zariaď. predmety v objektoch výšky do 6 m                                                               </t>
  </si>
  <si>
    <t xml:space="preserve">%       </t>
  </si>
  <si>
    <t>45.33.30</t>
  </si>
  <si>
    <t xml:space="preserve">99872-5292   </t>
  </si>
  <si>
    <t xml:space="preserve">Prípl. za zväč. presun hmôt do 100 m pre zariaď. predmety                                                               </t>
  </si>
  <si>
    <t xml:space="preserve">725 - Zariaďovacie predmety  spolu: </t>
  </si>
  <si>
    <t>775 - Podlahy vlysové a parketové</t>
  </si>
  <si>
    <t>775</t>
  </si>
  <si>
    <t xml:space="preserve">77541-3123   </t>
  </si>
  <si>
    <t xml:space="preserve">Podlahové soklíky alebo lišty                                                                                           </t>
  </si>
  <si>
    <t xml:space="preserve">m       </t>
  </si>
  <si>
    <t>45.43.22</t>
  </si>
  <si>
    <t xml:space="preserve">77597-1201   </t>
  </si>
  <si>
    <t xml:space="preserve">Montáž  plávajúcich podlah z lamiel dýhov a laminátových                                                                </t>
  </si>
  <si>
    <t xml:space="preserve">595 914024   </t>
  </si>
  <si>
    <t xml:space="preserve">Podlaha plávajúca ( vhodná do školských zariadení)                                                                      </t>
  </si>
  <si>
    <t xml:space="preserve">77597-3113   </t>
  </si>
  <si>
    <t xml:space="preserve">Podložka pod pláv.podlahu,fólia                                                                                         </t>
  </si>
  <si>
    <t xml:space="preserve">99877-5201   </t>
  </si>
  <si>
    <t xml:space="preserve">Presun hmôt pre podlahy vlysové v objektoch výšky do 6 m                                                                </t>
  </si>
  <si>
    <t xml:space="preserve">99877-5293   </t>
  </si>
  <si>
    <t xml:space="preserve">Prípl. za zväčšený presun hmôt do 500 m pre podlahy vlysové                                                             </t>
  </si>
  <si>
    <t xml:space="preserve">775 - Podlahy vlysové a parketové  spolu: </t>
  </si>
  <si>
    <t>781 - Obklady z obkladačiek a dosiek</t>
  </si>
  <si>
    <t>771</t>
  </si>
  <si>
    <t xml:space="preserve">78141-1011   </t>
  </si>
  <si>
    <t xml:space="preserve">Montáž obkladov vnút. z obklad. pórovin.                                                                                </t>
  </si>
  <si>
    <t>45.43.12</t>
  </si>
  <si>
    <t xml:space="preserve">597 4A0323   </t>
  </si>
  <si>
    <t xml:space="preserve">Obklad keramický                                                                                                        </t>
  </si>
  <si>
    <t>26.30.10</t>
  </si>
  <si>
    <t xml:space="preserve">78141-9704   </t>
  </si>
  <si>
    <t xml:space="preserve">Prípl. za škárovanie                                                                                                    </t>
  </si>
  <si>
    <t xml:space="preserve">99878-1201   </t>
  </si>
  <si>
    <t xml:space="preserve">Presun hmôt pre obklady keramické v objektoch výšky do 6 m                                                              </t>
  </si>
  <si>
    <t xml:space="preserve">99878-1292   </t>
  </si>
  <si>
    <t xml:space="preserve">Prípl. za zväčšený presun do 100 m pre obklady keramické                                                                </t>
  </si>
  <si>
    <t xml:space="preserve">781 - Obklady z obkladačiek a dosiek  spolu: </t>
  </si>
  <si>
    <t>783 - Nátery</t>
  </si>
  <si>
    <t>783</t>
  </si>
  <si>
    <t xml:space="preserve">78381-2120   </t>
  </si>
  <si>
    <t xml:space="preserve">Nátery omietok stien olejové dvojnásobné +1x email +3x plné tmel.                                                       </t>
  </si>
  <si>
    <t xml:space="preserve">783 - Nátery  spolu: </t>
  </si>
  <si>
    <t>784 - Maľby</t>
  </si>
  <si>
    <t>784</t>
  </si>
  <si>
    <t xml:space="preserve">78445-2571   </t>
  </si>
  <si>
    <t xml:space="preserve">Maľba zo zmesí tekut. 1far. dvojnás. v miest. do 3,8m                                                                   </t>
  </si>
  <si>
    <t>45.44.21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</si>
  <si>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</si>
  <si>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</si>
  <si>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</si>
  <si>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</si>
  <si>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</si>
  <si>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 xml:space="preserve">21014-0014   </t>
  </si>
  <si>
    <t xml:space="preserve">Montáž + dodávka el. rozvádzača                                                                                         </t>
  </si>
  <si>
    <t>45.31.1*</t>
  </si>
  <si>
    <t xml:space="preserve">21016-0014   </t>
  </si>
  <si>
    <t xml:space="preserve">Montáž + dodávka zásuvky                                                                                                </t>
  </si>
  <si>
    <t xml:space="preserve">21080-01022  </t>
  </si>
  <si>
    <t xml:space="preserve">Zasekanie káblov s vysprávkami                                                                                          </t>
  </si>
  <si>
    <t xml:space="preserve">M21 - 155 Elektromontáže  spolu: </t>
  </si>
  <si>
    <t xml:space="preserve">PRÁCE A DODÁVKY M  spolu: </t>
  </si>
  <si>
    <t>Za rozpočet celkom</t>
  </si>
  <si>
    <t>3410350086</t>
  </si>
  <si>
    <t>CYKY-J 3x2,5 mm2, Kábel pre pevné uloženie, medený, ČSN, STN</t>
  </si>
  <si>
    <t>210800108</t>
  </si>
  <si>
    <t>210</t>
  </si>
  <si>
    <t xml:space="preserve">Kábel medený uložený voľne CYKY 450/750 V, 3x2,5 mm2 </t>
  </si>
  <si>
    <t>ZŠ Zlatá Rožňava</t>
  </si>
  <si>
    <t>Základná škola Zlatá 2, Rožňava,  Zlatá ul. č.2, 048 01 Rožňava</t>
  </si>
  <si>
    <t>Odberateľ: Základná škola Zlatá 2, Rožňava,  Zlatá ul. č.2, 048 01 Rožňava</t>
  </si>
  <si>
    <t xml:space="preserve">Dodávateľ: </t>
  </si>
  <si>
    <t xml:space="preserve">Spracoval:                                         </t>
  </si>
  <si>
    <t xml:space="preserve">Dátum: </t>
  </si>
  <si>
    <t xml:space="preserve">Spracoval:                                     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</si>
</sst>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double"/>
      <top style="hair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76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right" vertical="center"/>
      <protection/>
    </xf>
    <xf numFmtId="0" fontId="4" fillId="0" borderId="31" xfId="71" applyFont="1" applyBorder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4" fillId="0" borderId="33" xfId="71" applyFont="1" applyBorder="1" applyAlignment="1">
      <alignment horizontal="right" vertical="center"/>
      <protection/>
    </xf>
    <xf numFmtId="0" fontId="4" fillId="0" borderId="33" xfId="71" applyFont="1" applyBorder="1" applyAlignment="1">
      <alignment horizontal="left" vertical="center"/>
      <protection/>
    </xf>
    <xf numFmtId="0" fontId="4" fillId="0" borderId="34" xfId="71" applyFont="1" applyBorder="1" applyAlignment="1">
      <alignment horizontal="left" vertical="center"/>
      <protection/>
    </xf>
    <xf numFmtId="0" fontId="4" fillId="0" borderId="35" xfId="71" applyFont="1" applyBorder="1" applyAlignment="1">
      <alignment horizontal="right" vertical="center"/>
      <protection/>
    </xf>
    <xf numFmtId="0" fontId="4" fillId="0" borderId="35" xfId="71" applyFont="1" applyBorder="1" applyAlignment="1">
      <alignment horizontal="left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1" xfId="71" applyFont="1" applyBorder="1" applyAlignment="1">
      <alignment horizontal="center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center" vertical="center"/>
      <protection/>
    </xf>
    <xf numFmtId="0" fontId="4" fillId="0" borderId="44" xfId="71" applyFont="1" applyBorder="1" applyAlignment="1">
      <alignment horizontal="center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47" xfId="71" applyFont="1" applyBorder="1" applyAlignment="1">
      <alignment horizontal="left" vertical="center"/>
      <protection/>
    </xf>
    <xf numFmtId="0" fontId="4" fillId="0" borderId="48" xfId="71" applyFont="1" applyBorder="1" applyAlignment="1">
      <alignment horizontal="left" vertical="center"/>
      <protection/>
    </xf>
    <xf numFmtId="0" fontId="4" fillId="0" borderId="49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50" xfId="71" applyFont="1" applyBorder="1" applyAlignment="1">
      <alignment horizontal="left" vertical="center"/>
      <protection/>
    </xf>
    <xf numFmtId="0" fontId="4" fillId="0" borderId="51" xfId="71" applyFont="1" applyBorder="1" applyAlignment="1">
      <alignment horizontal="center" vertical="center"/>
      <protection/>
    </xf>
    <xf numFmtId="0" fontId="4" fillId="0" borderId="52" xfId="71" applyFont="1" applyBorder="1" applyAlignment="1">
      <alignment horizontal="left" vertical="center"/>
      <protection/>
    </xf>
    <xf numFmtId="0" fontId="4" fillId="0" borderId="53" xfId="71" applyFont="1" applyBorder="1" applyAlignment="1">
      <alignment horizontal="center" vertical="center"/>
      <protection/>
    </xf>
    <xf numFmtId="0" fontId="4" fillId="0" borderId="54" xfId="71" applyFont="1" applyBorder="1" applyAlignment="1">
      <alignment horizontal="left" vertical="center"/>
      <protection/>
    </xf>
    <xf numFmtId="10" fontId="4" fillId="0" borderId="54" xfId="71" applyNumberFormat="1" applyFont="1" applyBorder="1" applyAlignment="1">
      <alignment horizontal="right" vertical="center"/>
      <protection/>
    </xf>
    <xf numFmtId="0" fontId="4" fillId="0" borderId="55" xfId="71" applyFont="1" applyBorder="1" applyAlignment="1">
      <alignment horizontal="left" vertical="center"/>
      <protection/>
    </xf>
    <xf numFmtId="0" fontId="4" fillId="0" borderId="53" xfId="7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center" vertical="center"/>
      <protection/>
    </xf>
    <xf numFmtId="0" fontId="4" fillId="0" borderId="57" xfId="71" applyFont="1" applyBorder="1" applyAlignment="1">
      <alignment horizontal="left" vertical="center"/>
      <protection/>
    </xf>
    <xf numFmtId="0" fontId="4" fillId="0" borderId="57" xfId="71" applyFont="1" applyBorder="1" applyAlignment="1">
      <alignment horizontal="right" vertical="center"/>
      <protection/>
    </xf>
    <xf numFmtId="0" fontId="4" fillId="0" borderId="58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56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59" xfId="71" applyFont="1" applyBorder="1" applyAlignment="1">
      <alignment horizontal="right" vertical="center"/>
      <protection/>
    </xf>
    <xf numFmtId="0" fontId="4" fillId="0" borderId="60" xfId="71" applyFont="1" applyBorder="1" applyAlignment="1">
      <alignment horizontal="right" vertical="center"/>
      <protection/>
    </xf>
    <xf numFmtId="3" fontId="4" fillId="0" borderId="59" xfId="71" applyNumberFormat="1" applyFont="1" applyBorder="1" applyAlignment="1">
      <alignment horizontal="right" vertical="center"/>
      <protection/>
    </xf>
    <xf numFmtId="3" fontId="4" fillId="0" borderId="61" xfId="71" applyNumberFormat="1" applyFont="1" applyBorder="1" applyAlignment="1">
      <alignment horizontal="right" vertical="center"/>
      <protection/>
    </xf>
    <xf numFmtId="0" fontId="4" fillId="0" borderId="62" xfId="71" applyFont="1" applyBorder="1" applyAlignment="1">
      <alignment horizontal="left" vertical="center"/>
      <protection/>
    </xf>
    <xf numFmtId="0" fontId="4" fillId="0" borderId="57" xfId="71" applyFont="1" applyBorder="1" applyAlignment="1">
      <alignment horizontal="center" vertical="center"/>
      <protection/>
    </xf>
    <xf numFmtId="0" fontId="4" fillId="0" borderId="63" xfId="71" applyFont="1" applyBorder="1" applyAlignment="1">
      <alignment horizontal="center" vertical="center"/>
      <protection/>
    </xf>
    <xf numFmtId="0" fontId="4" fillId="0" borderId="64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43" xfId="71" applyFont="1" applyBorder="1" applyAlignment="1">
      <alignment horizontal="left" vertical="center"/>
      <protection/>
    </xf>
    <xf numFmtId="0" fontId="6" fillId="0" borderId="65" xfId="71" applyFont="1" applyBorder="1" applyAlignment="1">
      <alignment horizontal="center" vertical="center"/>
      <protection/>
    </xf>
    <xf numFmtId="0" fontId="6" fillId="0" borderId="66" xfId="71" applyFont="1" applyBorder="1" applyAlignment="1">
      <alignment horizontal="center" vertical="center"/>
      <protection/>
    </xf>
    <xf numFmtId="0" fontId="4" fillId="0" borderId="67" xfId="71" applyFont="1" applyBorder="1" applyAlignment="1">
      <alignment horizontal="left" vertical="center"/>
      <protection/>
    </xf>
    <xf numFmtId="190" fontId="4" fillId="0" borderId="68" xfId="71" applyNumberFormat="1" applyFont="1" applyBorder="1" applyAlignment="1">
      <alignment horizontal="right" vertical="center"/>
      <protection/>
    </xf>
    <xf numFmtId="0" fontId="4" fillId="0" borderId="55" xfId="71" applyFont="1" applyBorder="1" applyAlignment="1">
      <alignment horizontal="right" vertical="center"/>
      <protection/>
    </xf>
    <xf numFmtId="0" fontId="4" fillId="0" borderId="69" xfId="71" applyNumberFormat="1" applyFont="1" applyBorder="1" applyAlignment="1">
      <alignment horizontal="left" vertical="center"/>
      <protection/>
    </xf>
    <xf numFmtId="10" fontId="4" fillId="0" borderId="35" xfId="71" applyNumberFormat="1" applyFont="1" applyBorder="1" applyAlignment="1">
      <alignment horizontal="right" vertical="center"/>
      <protection/>
    </xf>
    <xf numFmtId="10" fontId="4" fillId="0" borderId="27" xfId="71" applyNumberFormat="1" applyFont="1" applyBorder="1" applyAlignment="1">
      <alignment horizontal="right" vertical="center"/>
      <protection/>
    </xf>
    <xf numFmtId="10" fontId="4" fillId="0" borderId="70" xfId="71" applyNumberFormat="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34" xfId="71" applyFont="1" applyBorder="1" applyAlignment="1">
      <alignment horizontal="right" vertical="center"/>
      <protection/>
    </xf>
    <xf numFmtId="0" fontId="4" fillId="0" borderId="37" xfId="71" applyFont="1" applyBorder="1" applyAlignment="1">
      <alignment horizontal="right" vertical="center"/>
      <protection/>
    </xf>
    <xf numFmtId="0" fontId="4" fillId="0" borderId="38" xfId="71" applyFont="1" applyBorder="1" applyAlignment="1">
      <alignment horizontal="right" vertical="center"/>
      <protection/>
    </xf>
    <xf numFmtId="0" fontId="4" fillId="0" borderId="71" xfId="0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72" xfId="0" applyNumberFormat="1" applyFont="1" applyBorder="1" applyAlignment="1" applyProtection="1">
      <alignment horizont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73" xfId="0" applyNumberFormat="1" applyFont="1" applyBorder="1" applyAlignment="1" applyProtection="1">
      <alignment horizontal="center"/>
      <protection/>
    </xf>
    <xf numFmtId="0" fontId="4" fillId="0" borderId="0" xfId="70" applyFont="1">
      <alignment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74" xfId="71" applyNumberFormat="1" applyFont="1" applyBorder="1" applyAlignment="1">
      <alignment horizontal="right" vertical="center"/>
      <protection/>
    </xf>
    <xf numFmtId="3" fontId="4" fillId="0" borderId="60" xfId="71" applyNumberFormat="1" applyFont="1" applyBorder="1" applyAlignment="1">
      <alignment horizontal="right" vertical="center"/>
      <protection/>
    </xf>
    <xf numFmtId="3" fontId="4" fillId="0" borderId="75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36" xfId="71" applyNumberFormat="1" applyFont="1" applyBorder="1" applyAlignment="1">
      <alignment horizontal="right" vertical="center"/>
      <protection/>
    </xf>
    <xf numFmtId="3" fontId="4" fillId="0" borderId="39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7" xfId="71" applyNumberFormat="1" applyFont="1" applyBorder="1" applyAlignment="1">
      <alignment horizontal="right" vertical="center"/>
      <protection/>
    </xf>
    <xf numFmtId="4" fontId="4" fillId="0" borderId="76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52" xfId="71" applyNumberFormat="1" applyFont="1" applyBorder="1" applyAlignment="1">
      <alignment horizontal="right" vertical="center"/>
      <protection/>
    </xf>
    <xf numFmtId="4" fontId="4" fillId="0" borderId="55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54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  <xf numFmtId="14" fontId="4" fillId="0" borderId="80" xfId="71" applyNumberFormat="1" applyFont="1" applyBorder="1" applyAlignment="1">
      <alignment horizontal="left" vertic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">
      <selection activeCell="D8" sqref="D8"/>
    </sheetView>
  </sheetViews>
  <sheetFormatPr defaultColWidth="9.140625" defaultRowHeight="12.75"/>
  <cols>
    <col min="1" max="1" width="0.71875" style="80" customWidth="1"/>
    <col min="2" max="2" width="3.7109375" style="80" customWidth="1"/>
    <col min="3" max="3" width="6.8515625" style="80" customWidth="1"/>
    <col min="4" max="6" width="14.00390625" style="80" customWidth="1"/>
    <col min="7" max="7" width="3.8515625" style="80" customWidth="1"/>
    <col min="8" max="8" width="17.7109375" style="80" customWidth="1"/>
    <col min="9" max="9" width="8.7109375" style="80" customWidth="1"/>
    <col min="10" max="10" width="14.00390625" style="80" customWidth="1"/>
    <col min="11" max="11" width="2.28125" style="80" customWidth="1"/>
    <col min="12" max="12" width="6.8515625" style="80" customWidth="1"/>
    <col min="13" max="23" width="9.140625" style="80" customWidth="1"/>
    <col min="24" max="25" width="5.7109375" style="80" customWidth="1"/>
    <col min="26" max="26" width="6.57421875" style="80" customWidth="1"/>
    <col min="27" max="27" width="21.421875" style="80" customWidth="1"/>
    <col min="28" max="28" width="4.28125" style="80" customWidth="1"/>
    <col min="29" max="29" width="8.28125" style="80" customWidth="1"/>
    <col min="30" max="30" width="8.7109375" style="80" customWidth="1"/>
    <col min="31" max="16384" width="9.140625" style="80" customWidth="1"/>
  </cols>
  <sheetData>
    <row r="1" spans="2:30" ht="28.5" customHeight="1" thickBot="1">
      <c r="B1" s="81"/>
      <c r="C1" s="81"/>
      <c r="D1" s="81"/>
      <c r="F1" s="106" t="str">
        <f>CONCATENATE(AA2," ",AB2," ",AC2," ",AD2)</f>
        <v>Krycí list rozpočtu v EUR  </v>
      </c>
      <c r="G1" s="81"/>
      <c r="H1" s="81"/>
      <c r="I1" s="81"/>
      <c r="J1" s="81"/>
      <c r="Z1" s="103" t="s">
        <v>4</v>
      </c>
      <c r="AA1" s="103" t="s">
        <v>5</v>
      </c>
      <c r="AB1" s="103" t="s">
        <v>6</v>
      </c>
      <c r="AC1" s="103" t="s">
        <v>7</v>
      </c>
      <c r="AD1" s="103" t="s">
        <v>8</v>
      </c>
    </row>
    <row r="2" spans="2:30" ht="18" customHeight="1" thickTop="1">
      <c r="B2" s="22"/>
      <c r="C2" s="23" t="s">
        <v>101</v>
      </c>
      <c r="D2" s="23"/>
      <c r="E2" s="23"/>
      <c r="F2" s="23"/>
      <c r="G2" s="24" t="s">
        <v>9</v>
      </c>
      <c r="H2" s="23" t="s">
        <v>248</v>
      </c>
      <c r="I2" s="23"/>
      <c r="J2" s="25"/>
      <c r="Z2" s="103" t="s">
        <v>10</v>
      </c>
      <c r="AA2" s="104" t="s">
        <v>11</v>
      </c>
      <c r="AB2" s="104" t="s">
        <v>100</v>
      </c>
      <c r="AC2" s="104"/>
      <c r="AD2" s="105"/>
    </row>
    <row r="3" spans="2:30" ht="18" customHeight="1">
      <c r="B3" s="26"/>
      <c r="C3" s="27"/>
      <c r="D3" s="27"/>
      <c r="E3" s="27"/>
      <c r="F3" s="27"/>
      <c r="G3" s="28" t="s">
        <v>102</v>
      </c>
      <c r="H3" s="27"/>
      <c r="I3" s="27"/>
      <c r="J3" s="29"/>
      <c r="Z3" s="103" t="s">
        <v>13</v>
      </c>
      <c r="AA3" s="104" t="s">
        <v>14</v>
      </c>
      <c r="AB3" s="104" t="s">
        <v>12</v>
      </c>
      <c r="AC3" s="104" t="s">
        <v>15</v>
      </c>
      <c r="AD3" s="105" t="s">
        <v>16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3" t="s">
        <v>17</v>
      </c>
      <c r="AA4" s="104" t="s">
        <v>18</v>
      </c>
      <c r="AB4" s="104" t="s">
        <v>12</v>
      </c>
      <c r="AC4" s="104"/>
      <c r="AD4" s="105"/>
    </row>
    <row r="5" spans="2:30" ht="18" customHeight="1" thickBot="1">
      <c r="B5" s="34"/>
      <c r="C5" s="36" t="s">
        <v>19</v>
      </c>
      <c r="D5" s="36"/>
      <c r="E5" s="36" t="s">
        <v>20</v>
      </c>
      <c r="F5" s="35"/>
      <c r="G5" s="35" t="s">
        <v>21</v>
      </c>
      <c r="H5" s="36"/>
      <c r="I5" s="35" t="s">
        <v>22</v>
      </c>
      <c r="J5" s="140"/>
      <c r="Z5" s="103" t="s">
        <v>23</v>
      </c>
      <c r="AA5" s="104" t="s">
        <v>14</v>
      </c>
      <c r="AB5" s="104" t="s">
        <v>12</v>
      </c>
      <c r="AC5" s="104" t="s">
        <v>15</v>
      </c>
      <c r="AD5" s="105" t="s">
        <v>16</v>
      </c>
    </row>
    <row r="6" spans="2:10" ht="18" customHeight="1" thickTop="1">
      <c r="B6" s="22"/>
      <c r="C6" s="23" t="s">
        <v>1</v>
      </c>
      <c r="D6" s="23" t="s">
        <v>249</v>
      </c>
      <c r="E6" s="23"/>
      <c r="F6" s="23"/>
      <c r="G6" s="23" t="s">
        <v>24</v>
      </c>
      <c r="H6" s="23"/>
      <c r="I6" s="23"/>
      <c r="J6" s="25"/>
    </row>
    <row r="7" spans="2:10" ht="18" customHeight="1">
      <c r="B7" s="37"/>
      <c r="C7" s="38"/>
      <c r="D7" s="39" t="s">
        <v>103</v>
      </c>
      <c r="E7" s="39"/>
      <c r="F7" s="39"/>
      <c r="G7" s="39" t="s">
        <v>25</v>
      </c>
      <c r="H7" s="39"/>
      <c r="I7" s="39"/>
      <c r="J7" s="40"/>
    </row>
    <row r="8" spans="2:10" ht="18" customHeight="1">
      <c r="B8" s="26"/>
      <c r="C8" s="27" t="s">
        <v>0</v>
      </c>
      <c r="D8" s="27"/>
      <c r="E8" s="27"/>
      <c r="F8" s="27"/>
      <c r="G8" s="27" t="s">
        <v>24</v>
      </c>
      <c r="H8" s="27"/>
      <c r="I8" s="27"/>
      <c r="J8" s="29"/>
    </row>
    <row r="9" spans="2:10" ht="18" customHeight="1">
      <c r="B9" s="30"/>
      <c r="C9" s="32"/>
      <c r="D9" s="31" t="s">
        <v>103</v>
      </c>
      <c r="E9" s="31"/>
      <c r="F9" s="31"/>
      <c r="G9" s="39" t="s">
        <v>25</v>
      </c>
      <c r="H9" s="31"/>
      <c r="I9" s="31"/>
      <c r="J9" s="33"/>
    </row>
    <row r="10" spans="2:10" ht="18" customHeight="1">
      <c r="B10" s="26"/>
      <c r="C10" s="27" t="s">
        <v>26</v>
      </c>
      <c r="D10" s="27"/>
      <c r="E10" s="27"/>
      <c r="F10" s="27"/>
      <c r="G10" s="27" t="s">
        <v>24</v>
      </c>
      <c r="H10" s="27"/>
      <c r="I10" s="27"/>
      <c r="J10" s="29"/>
    </row>
    <row r="11" spans="2:10" ht="18" customHeight="1" thickBot="1">
      <c r="B11" s="41"/>
      <c r="C11" s="42"/>
      <c r="D11" s="42" t="s">
        <v>103</v>
      </c>
      <c r="E11" s="42"/>
      <c r="F11" s="42"/>
      <c r="G11" s="42" t="s">
        <v>25</v>
      </c>
      <c r="H11" s="42"/>
      <c r="I11" s="42"/>
      <c r="J11" s="43"/>
    </row>
    <row r="12" spans="2:10" ht="18" customHeight="1" thickTop="1">
      <c r="B12" s="92">
        <v>1</v>
      </c>
      <c r="C12" s="23" t="s">
        <v>104</v>
      </c>
      <c r="D12" s="23"/>
      <c r="E12" s="23"/>
      <c r="F12" s="109">
        <f>IF(B12&lt;&gt;0,ROUND($J$31/B12,0),0)</f>
        <v>0</v>
      </c>
      <c r="G12" s="24">
        <v>1</v>
      </c>
      <c r="H12" s="23" t="s">
        <v>107</v>
      </c>
      <c r="I12" s="23"/>
      <c r="J12" s="112">
        <f>IF(G12&lt;&gt;0,ROUND($J$31/G12,0),0)</f>
        <v>0</v>
      </c>
    </row>
    <row r="13" spans="2:10" ht="18" customHeight="1">
      <c r="B13" s="93">
        <v>1</v>
      </c>
      <c r="C13" s="39" t="s">
        <v>105</v>
      </c>
      <c r="D13" s="39"/>
      <c r="E13" s="39"/>
      <c r="F13" s="110">
        <f>IF(B13&lt;&gt;0,ROUND($J$31/B13,0),0)</f>
        <v>0</v>
      </c>
      <c r="G13" s="38"/>
      <c r="H13" s="39"/>
      <c r="I13" s="39"/>
      <c r="J13" s="113">
        <f>IF(G13&lt;&gt;0,ROUND($J$31/G13,0),0)</f>
        <v>0</v>
      </c>
    </row>
    <row r="14" spans="2:10" ht="18" customHeight="1" thickBot="1">
      <c r="B14" s="94">
        <v>1</v>
      </c>
      <c r="C14" s="42" t="s">
        <v>106</v>
      </c>
      <c r="D14" s="42"/>
      <c r="E14" s="42"/>
      <c r="F14" s="111">
        <f>IF(B14&lt;&gt;0,ROUND($J$31/B14,0),0)</f>
        <v>0</v>
      </c>
      <c r="G14" s="95"/>
      <c r="H14" s="42"/>
      <c r="I14" s="42"/>
      <c r="J14" s="114">
        <f>IF(G14&lt;&gt;0,ROUND($J$31/G14,0),0)</f>
        <v>0</v>
      </c>
    </row>
    <row r="15" spans="2:10" ht="18" customHeight="1" thickTop="1">
      <c r="B15" s="83" t="s">
        <v>27</v>
      </c>
      <c r="C15" s="45" t="s">
        <v>28</v>
      </c>
      <c r="D15" s="46" t="s">
        <v>29</v>
      </c>
      <c r="E15" s="46" t="s">
        <v>30</v>
      </c>
      <c r="F15" s="47" t="s">
        <v>31</v>
      </c>
      <c r="G15" s="83" t="s">
        <v>32</v>
      </c>
      <c r="H15" s="48" t="s">
        <v>33</v>
      </c>
      <c r="I15" s="49"/>
      <c r="J15" s="50"/>
    </row>
    <row r="16" spans="2:10" ht="18" customHeight="1">
      <c r="B16" s="51">
        <v>1</v>
      </c>
      <c r="C16" s="52" t="s">
        <v>34</v>
      </c>
      <c r="D16" s="125">
        <f>Prehlad!H34</f>
        <v>0</v>
      </c>
      <c r="E16" s="125">
        <f>Prehlad!I34</f>
        <v>0</v>
      </c>
      <c r="F16" s="126">
        <f>D16+E16</f>
        <v>0</v>
      </c>
      <c r="G16" s="51">
        <v>6</v>
      </c>
      <c r="H16" s="53" t="s">
        <v>108</v>
      </c>
      <c r="I16" s="88"/>
      <c r="J16" s="126">
        <v>0</v>
      </c>
    </row>
    <row r="17" spans="2:10" ht="18" customHeight="1">
      <c r="B17" s="54">
        <v>2</v>
      </c>
      <c r="C17" s="55" t="s">
        <v>35</v>
      </c>
      <c r="D17" s="127">
        <f>Prehlad!H69</f>
        <v>0</v>
      </c>
      <c r="E17" s="127">
        <f>Prehlad!I69</f>
        <v>0</v>
      </c>
      <c r="F17" s="126">
        <f>D17+E17</f>
        <v>0</v>
      </c>
      <c r="G17" s="54">
        <v>7</v>
      </c>
      <c r="H17" s="56" t="s">
        <v>109</v>
      </c>
      <c r="I17" s="27"/>
      <c r="J17" s="128">
        <v>0</v>
      </c>
    </row>
    <row r="18" spans="2:10" ht="18" customHeight="1">
      <c r="B18" s="54">
        <v>3</v>
      </c>
      <c r="C18" s="55" t="s">
        <v>36</v>
      </c>
      <c r="D18" s="127">
        <f>Prehlad!H80</f>
        <v>0</v>
      </c>
      <c r="E18" s="127">
        <f>Prehlad!I80</f>
        <v>0</v>
      </c>
      <c r="F18" s="126">
        <f>D18+E18</f>
        <v>0</v>
      </c>
      <c r="G18" s="54">
        <v>8</v>
      </c>
      <c r="H18" s="56" t="s">
        <v>110</v>
      </c>
      <c r="I18" s="27"/>
      <c r="J18" s="128">
        <v>0</v>
      </c>
    </row>
    <row r="19" spans="2:10" ht="18" customHeight="1" thickBot="1">
      <c r="B19" s="54">
        <v>4</v>
      </c>
      <c r="C19" s="55" t="s">
        <v>37</v>
      </c>
      <c r="D19" s="127"/>
      <c r="E19" s="127"/>
      <c r="F19" s="129">
        <f>D19+E19</f>
        <v>0</v>
      </c>
      <c r="G19" s="54">
        <v>9</v>
      </c>
      <c r="H19" s="56" t="s">
        <v>2</v>
      </c>
      <c r="I19" s="27"/>
      <c r="J19" s="128">
        <v>0</v>
      </c>
    </row>
    <row r="20" spans="2:10" ht="18" customHeight="1" thickBot="1">
      <c r="B20" s="57">
        <v>5</v>
      </c>
      <c r="C20" s="58" t="s">
        <v>38</v>
      </c>
      <c r="D20" s="130">
        <f>SUM(D16:D19)</f>
        <v>0</v>
      </c>
      <c r="E20" s="131">
        <f>SUM(E16:E19)</f>
        <v>0</v>
      </c>
      <c r="F20" s="132">
        <f>SUM(F16:F19)</f>
        <v>0</v>
      </c>
      <c r="G20" s="59">
        <v>10</v>
      </c>
      <c r="I20" s="87" t="s">
        <v>39</v>
      </c>
      <c r="J20" s="132">
        <f>SUM(J16:J19)</f>
        <v>0</v>
      </c>
    </row>
    <row r="21" spans="2:10" ht="18" customHeight="1" thickTop="1">
      <c r="B21" s="83" t="s">
        <v>40</v>
      </c>
      <c r="C21" s="82"/>
      <c r="D21" s="49" t="s">
        <v>41</v>
      </c>
      <c r="E21" s="49"/>
      <c r="F21" s="50"/>
      <c r="G21" s="83" t="s">
        <v>42</v>
      </c>
      <c r="H21" s="48" t="s">
        <v>43</v>
      </c>
      <c r="I21" s="49"/>
      <c r="J21" s="50"/>
    </row>
    <row r="22" spans="2:10" ht="18" customHeight="1">
      <c r="B22" s="51">
        <v>11</v>
      </c>
      <c r="C22" s="53" t="s">
        <v>111</v>
      </c>
      <c r="D22" s="89" t="s">
        <v>2</v>
      </c>
      <c r="E22" s="91">
        <v>0</v>
      </c>
      <c r="F22" s="126">
        <v>0</v>
      </c>
      <c r="G22" s="54">
        <v>16</v>
      </c>
      <c r="H22" s="56" t="s">
        <v>44</v>
      </c>
      <c r="I22" s="60"/>
      <c r="J22" s="128">
        <v>0</v>
      </c>
    </row>
    <row r="23" spans="2:10" ht="18" customHeight="1">
      <c r="B23" s="54">
        <v>12</v>
      </c>
      <c r="C23" s="56" t="s">
        <v>112</v>
      </c>
      <c r="D23" s="90"/>
      <c r="E23" s="61">
        <v>0</v>
      </c>
      <c r="F23" s="128">
        <v>0</v>
      </c>
      <c r="G23" s="54">
        <v>17</v>
      </c>
      <c r="H23" s="56" t="s">
        <v>114</v>
      </c>
      <c r="I23" s="60"/>
      <c r="J23" s="128">
        <v>0</v>
      </c>
    </row>
    <row r="24" spans="2:10" ht="18" customHeight="1">
      <c r="B24" s="54">
        <v>13</v>
      </c>
      <c r="C24" s="56" t="s">
        <v>113</v>
      </c>
      <c r="D24" s="90"/>
      <c r="E24" s="61">
        <v>0</v>
      </c>
      <c r="F24" s="128">
        <v>0</v>
      </c>
      <c r="G24" s="54">
        <v>18</v>
      </c>
      <c r="H24" s="56" t="s">
        <v>115</v>
      </c>
      <c r="I24" s="60"/>
      <c r="J24" s="128">
        <v>0</v>
      </c>
    </row>
    <row r="25" spans="2:10" ht="18" customHeight="1" thickBot="1">
      <c r="B25" s="54">
        <v>14</v>
      </c>
      <c r="C25" s="56" t="s">
        <v>2</v>
      </c>
      <c r="D25" s="90"/>
      <c r="E25" s="61">
        <v>0</v>
      </c>
      <c r="F25" s="128">
        <v>0</v>
      </c>
      <c r="G25" s="54">
        <v>19</v>
      </c>
      <c r="H25" s="56" t="s">
        <v>2</v>
      </c>
      <c r="I25" s="60"/>
      <c r="J25" s="128">
        <v>0</v>
      </c>
    </row>
    <row r="26" spans="2:10" ht="18" customHeight="1" thickBot="1">
      <c r="B26" s="57">
        <v>15</v>
      </c>
      <c r="C26" s="62"/>
      <c r="D26" s="63"/>
      <c r="E26" s="63" t="s">
        <v>45</v>
      </c>
      <c r="F26" s="132">
        <f>SUM(F22:F25)</f>
        <v>0</v>
      </c>
      <c r="G26" s="57">
        <v>20</v>
      </c>
      <c r="H26" s="62"/>
      <c r="I26" s="63" t="s">
        <v>46</v>
      </c>
      <c r="J26" s="132">
        <f>SUM(J22:J25)</f>
        <v>0</v>
      </c>
    </row>
    <row r="27" spans="2:10" ht="18" customHeight="1" thickTop="1">
      <c r="B27" s="64"/>
      <c r="C27" s="65" t="s">
        <v>47</v>
      </c>
      <c r="D27" s="66"/>
      <c r="E27" s="67" t="s">
        <v>48</v>
      </c>
      <c r="F27" s="68"/>
      <c r="G27" s="83" t="s">
        <v>49</v>
      </c>
      <c r="H27" s="48" t="s">
        <v>50</v>
      </c>
      <c r="I27" s="49"/>
      <c r="J27" s="50"/>
    </row>
    <row r="28" spans="2:10" ht="18" customHeight="1">
      <c r="B28" s="69"/>
      <c r="C28" s="70"/>
      <c r="D28" s="71"/>
      <c r="E28" s="72"/>
      <c r="F28" s="68"/>
      <c r="G28" s="51">
        <v>21</v>
      </c>
      <c r="H28" s="53"/>
      <c r="I28" s="73" t="s">
        <v>51</v>
      </c>
      <c r="J28" s="126">
        <f>ROUND(F20,2)+J20+F26+J26</f>
        <v>0</v>
      </c>
    </row>
    <row r="29" spans="2:10" ht="18" customHeight="1">
      <c r="B29" s="69"/>
      <c r="C29" s="71" t="s">
        <v>52</v>
      </c>
      <c r="D29" s="71"/>
      <c r="E29" s="74"/>
      <c r="F29" s="68"/>
      <c r="G29" s="54">
        <v>22</v>
      </c>
      <c r="H29" s="56" t="s">
        <v>116</v>
      </c>
      <c r="I29" s="133">
        <f>J28-I30</f>
        <v>0</v>
      </c>
      <c r="J29" s="128">
        <f>ROUND((I29*20)/100,2)</f>
        <v>0</v>
      </c>
    </row>
    <row r="30" spans="2:10" ht="18" customHeight="1" thickBot="1">
      <c r="B30" s="26"/>
      <c r="C30" s="27" t="s">
        <v>53</v>
      </c>
      <c r="D30" s="27"/>
      <c r="E30" s="74"/>
      <c r="F30" s="68"/>
      <c r="G30" s="54">
        <v>23</v>
      </c>
      <c r="H30" s="56" t="s">
        <v>117</v>
      </c>
      <c r="I30" s="133">
        <f>SUMIF(Prehlad!O11:O10001,0,Prehlad!J11:J10001)</f>
        <v>0</v>
      </c>
      <c r="J30" s="128">
        <f>ROUND((I30*0)/100,1)</f>
        <v>0</v>
      </c>
    </row>
    <row r="31" spans="2:10" ht="18" customHeight="1" thickBot="1">
      <c r="B31" s="69"/>
      <c r="C31" s="71"/>
      <c r="D31" s="71"/>
      <c r="E31" s="74"/>
      <c r="F31" s="68"/>
      <c r="G31" s="57">
        <v>24</v>
      </c>
      <c r="H31" s="62"/>
      <c r="I31" s="63" t="s">
        <v>54</v>
      </c>
      <c r="J31" s="132">
        <f>SUM(J28:J30)</f>
        <v>0</v>
      </c>
    </row>
    <row r="32" spans="2:10" ht="18" customHeight="1" thickBot="1" thickTop="1">
      <c r="B32" s="64"/>
      <c r="C32" s="71"/>
      <c r="D32" s="68"/>
      <c r="E32" s="75"/>
      <c r="F32" s="68"/>
      <c r="G32" s="84" t="s">
        <v>55</v>
      </c>
      <c r="H32" s="85" t="s">
        <v>118</v>
      </c>
      <c r="I32" s="44"/>
      <c r="J32" s="86">
        <v>0</v>
      </c>
    </row>
    <row r="33" spans="2:10" ht="18" customHeight="1" thickTop="1">
      <c r="B33" s="76"/>
      <c r="C33" s="77"/>
      <c r="D33" s="65" t="s">
        <v>56</v>
      </c>
      <c r="E33" s="77"/>
      <c r="F33" s="77"/>
      <c r="G33" s="77"/>
      <c r="H33" s="77" t="s">
        <v>57</v>
      </c>
      <c r="I33" s="77"/>
      <c r="J33" s="78"/>
    </row>
    <row r="34" spans="2:10" ht="18" customHeight="1">
      <c r="B34" s="69"/>
      <c r="C34" s="70"/>
      <c r="D34" s="71"/>
      <c r="E34" s="71"/>
      <c r="F34" s="70"/>
      <c r="G34" s="71"/>
      <c r="H34" s="71"/>
      <c r="I34" s="71"/>
      <c r="J34" s="79"/>
    </row>
    <row r="35" spans="2:10" ht="18" customHeight="1">
      <c r="B35" s="69"/>
      <c r="C35" s="71" t="s">
        <v>52</v>
      </c>
      <c r="D35" s="71"/>
      <c r="E35" s="71"/>
      <c r="F35" s="70"/>
      <c r="G35" s="71" t="s">
        <v>52</v>
      </c>
      <c r="H35" s="71"/>
      <c r="I35" s="71"/>
      <c r="J35" s="79"/>
    </row>
    <row r="36" spans="2:10" ht="18" customHeight="1">
      <c r="B36" s="26"/>
      <c r="C36" s="27" t="s">
        <v>53</v>
      </c>
      <c r="D36" s="27"/>
      <c r="E36" s="27"/>
      <c r="F36" s="28"/>
      <c r="G36" s="27" t="s">
        <v>53</v>
      </c>
      <c r="H36" s="27"/>
      <c r="I36" s="27"/>
      <c r="J36" s="29"/>
    </row>
    <row r="37" spans="2:10" ht="18" customHeight="1">
      <c r="B37" s="69"/>
      <c r="C37" s="71" t="s">
        <v>48</v>
      </c>
      <c r="D37" s="71"/>
      <c r="E37" s="71"/>
      <c r="F37" s="70"/>
      <c r="G37" s="71" t="s">
        <v>48</v>
      </c>
      <c r="H37" s="71"/>
      <c r="I37" s="71"/>
      <c r="J37" s="79"/>
    </row>
    <row r="38" spans="2:10" ht="18" customHeight="1">
      <c r="B38" s="69"/>
      <c r="C38" s="71"/>
      <c r="D38" s="71"/>
      <c r="E38" s="71"/>
      <c r="F38" s="71"/>
      <c r="G38" s="71"/>
      <c r="H38" s="71"/>
      <c r="I38" s="71"/>
      <c r="J38" s="79"/>
    </row>
    <row r="39" spans="2:10" ht="18" customHeight="1">
      <c r="B39" s="69"/>
      <c r="C39" s="71"/>
      <c r="D39" s="71"/>
      <c r="E39" s="71"/>
      <c r="F39" s="71"/>
      <c r="G39" s="71"/>
      <c r="H39" s="71"/>
      <c r="I39" s="71"/>
      <c r="J39" s="79"/>
    </row>
    <row r="40" spans="2:10" ht="18" customHeight="1">
      <c r="B40" s="69"/>
      <c r="C40" s="71"/>
      <c r="D40" s="71"/>
      <c r="E40" s="71"/>
      <c r="F40" s="71"/>
      <c r="G40" s="71"/>
      <c r="H40" s="71"/>
      <c r="I40" s="71"/>
      <c r="J40" s="79"/>
    </row>
    <row r="41" spans="2:10" ht="18" customHeight="1" thickBot="1">
      <c r="B41" s="41"/>
      <c r="C41" s="42"/>
      <c r="D41" s="42"/>
      <c r="E41" s="42"/>
      <c r="F41" s="42"/>
      <c r="G41" s="42"/>
      <c r="H41" s="42"/>
      <c r="I41" s="42"/>
      <c r="J41" s="43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1" t="s">
        <v>250</v>
      </c>
      <c r="C1" s="1"/>
      <c r="E1" s="21" t="s">
        <v>252</v>
      </c>
      <c r="F1" s="1"/>
      <c r="G1" s="1"/>
      <c r="Z1" s="103" t="s">
        <v>4</v>
      </c>
      <c r="AA1" s="103" t="s">
        <v>5</v>
      </c>
      <c r="AB1" s="103" t="s">
        <v>6</v>
      </c>
      <c r="AC1" s="103" t="s">
        <v>7</v>
      </c>
      <c r="AD1" s="103" t="s">
        <v>8</v>
      </c>
    </row>
    <row r="2" spans="1:30" ht="12.75">
      <c r="A2" s="21" t="s">
        <v>58</v>
      </c>
      <c r="C2" s="1"/>
      <c r="E2" s="21" t="s">
        <v>99</v>
      </c>
      <c r="F2" s="1"/>
      <c r="G2" s="1"/>
      <c r="Z2" s="103" t="s">
        <v>10</v>
      </c>
      <c r="AA2" s="104" t="s">
        <v>59</v>
      </c>
      <c r="AB2" s="104" t="s">
        <v>100</v>
      </c>
      <c r="AC2" s="104"/>
      <c r="AD2" s="105"/>
    </row>
    <row r="3" spans="1:30" ht="12.75">
      <c r="A3" s="21" t="s">
        <v>251</v>
      </c>
      <c r="C3" s="1"/>
      <c r="E3" s="21" t="s">
        <v>253</v>
      </c>
      <c r="F3" s="1"/>
      <c r="G3" s="1"/>
      <c r="Z3" s="103" t="s">
        <v>13</v>
      </c>
      <c r="AA3" s="104" t="s">
        <v>60</v>
      </c>
      <c r="AB3" s="104" t="s">
        <v>12</v>
      </c>
      <c r="AC3" s="104" t="s">
        <v>15</v>
      </c>
      <c r="AD3" s="105" t="s">
        <v>16</v>
      </c>
    </row>
    <row r="4" spans="2:30" ht="12.75">
      <c r="B4" s="1"/>
      <c r="C4" s="1"/>
      <c r="D4" s="1"/>
      <c r="E4" s="1"/>
      <c r="F4" s="1"/>
      <c r="G4" s="1"/>
      <c r="Z4" s="103" t="s">
        <v>17</v>
      </c>
      <c r="AA4" s="104" t="s">
        <v>61</v>
      </c>
      <c r="AB4" s="104" t="s">
        <v>12</v>
      </c>
      <c r="AC4" s="104"/>
      <c r="AD4" s="105"/>
    </row>
    <row r="5" spans="1:30" ht="12.75">
      <c r="A5" s="21" t="s">
        <v>101</v>
      </c>
      <c r="B5" s="1"/>
      <c r="C5" s="1"/>
      <c r="D5" s="1"/>
      <c r="E5" s="1"/>
      <c r="F5" s="1"/>
      <c r="G5" s="1"/>
      <c r="Z5" s="103" t="s">
        <v>23</v>
      </c>
      <c r="AA5" s="104" t="s">
        <v>60</v>
      </c>
      <c r="AB5" s="104" t="s">
        <v>12</v>
      </c>
      <c r="AC5" s="104" t="s">
        <v>15</v>
      </c>
      <c r="AD5" s="105" t="s">
        <v>16</v>
      </c>
    </row>
    <row r="6" spans="1:7" ht="12.75">
      <c r="A6" s="21"/>
      <c r="B6" s="1"/>
      <c r="C6" s="1"/>
      <c r="D6" s="1"/>
      <c r="E6" s="1"/>
      <c r="F6" s="1"/>
      <c r="G6" s="1"/>
    </row>
    <row r="7" spans="1:7" ht="12.75">
      <c r="A7" s="21"/>
      <c r="B7" s="1"/>
      <c r="C7" s="1"/>
      <c r="D7" s="1"/>
      <c r="E7" s="1"/>
      <c r="F7" s="1"/>
      <c r="G7" s="1"/>
    </row>
    <row r="8" spans="2:7" ht="14.25" thickBot="1">
      <c r="B8" s="4" t="str">
        <f>CONCATENATE(AA2," ",AB2," ",AC2," ",AD2)</f>
        <v>Rekapitulácia rozpočtu v EUR  </v>
      </c>
      <c r="G8" s="1"/>
    </row>
    <row r="9" spans="1:7" ht="13.5" thickTop="1">
      <c r="A9" s="9" t="s">
        <v>62</v>
      </c>
      <c r="B9" s="10" t="s">
        <v>63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7" ht="13.5" thickBot="1">
      <c r="A10" s="14"/>
      <c r="B10" s="15" t="s">
        <v>68</v>
      </c>
      <c r="C10" s="15" t="s">
        <v>30</v>
      </c>
      <c r="D10" s="15"/>
      <c r="E10" s="15" t="s">
        <v>65</v>
      </c>
      <c r="F10" s="20" t="s">
        <v>65</v>
      </c>
      <c r="G10" s="108" t="s">
        <v>69</v>
      </c>
    </row>
    <row r="11" ht="13.5" thickTop="1"/>
    <row r="12" spans="1:7" ht="12.75">
      <c r="A12" s="1" t="s">
        <v>120</v>
      </c>
      <c r="B12" s="6">
        <f>Prehlad!H18</f>
        <v>0</v>
      </c>
      <c r="C12" s="6">
        <f>Prehlad!I18</f>
        <v>0</v>
      </c>
      <c r="D12" s="6">
        <f>Prehlad!J18</f>
        <v>0</v>
      </c>
      <c r="E12" s="7">
        <f>Prehlad!L18</f>
        <v>2.1666522</v>
      </c>
      <c r="F12" s="5">
        <f>Prehlad!N18</f>
        <v>0</v>
      </c>
      <c r="G12" s="5">
        <f>Prehlad!W18</f>
        <v>39.47</v>
      </c>
    </row>
    <row r="13" spans="1:7" ht="12.75">
      <c r="A13" s="1" t="s">
        <v>135</v>
      </c>
      <c r="B13" s="6">
        <f>Prehlad!H32</f>
        <v>0</v>
      </c>
      <c r="C13" s="6">
        <f>Prehlad!I32</f>
        <v>0</v>
      </c>
      <c r="D13" s="6">
        <f>Prehlad!J32</f>
        <v>0</v>
      </c>
      <c r="E13" s="7">
        <f>Prehlad!L32</f>
        <v>0.1035888</v>
      </c>
      <c r="F13" s="5">
        <f>Prehlad!N32</f>
        <v>1.61184</v>
      </c>
      <c r="G13" s="5">
        <f>Prehlad!W32</f>
        <v>52.184</v>
      </c>
    </row>
    <row r="14" spans="1:7" ht="12.75">
      <c r="A14" s="1" t="s">
        <v>165</v>
      </c>
      <c r="B14" s="6">
        <f>Prehlad!H34</f>
        <v>0</v>
      </c>
      <c r="C14" s="6">
        <f>Prehlad!I34</f>
        <v>0</v>
      </c>
      <c r="D14" s="6">
        <f>Prehlad!J34</f>
        <v>0</v>
      </c>
      <c r="E14" s="7">
        <f>Prehlad!L34</f>
        <v>2.270241</v>
      </c>
      <c r="F14" s="5">
        <f>Prehlad!N34</f>
        <v>1.61184</v>
      </c>
      <c r="G14" s="5">
        <f>Prehlad!W34</f>
        <v>91.654</v>
      </c>
    </row>
    <row r="16" spans="1:7" ht="12.75">
      <c r="A16" s="1" t="s">
        <v>167</v>
      </c>
      <c r="B16" s="6">
        <f>Prehlad!H42</f>
        <v>0</v>
      </c>
      <c r="C16" s="6">
        <f>Prehlad!I42</f>
        <v>0</v>
      </c>
      <c r="D16" s="6">
        <f>Prehlad!J42</f>
        <v>0</v>
      </c>
      <c r="E16" s="7">
        <f>Prehlad!L42</f>
        <v>0.00208</v>
      </c>
      <c r="F16" s="5">
        <f>Prehlad!N42</f>
        <v>0</v>
      </c>
      <c r="G16" s="5">
        <f>Prehlad!W42</f>
        <v>1.253</v>
      </c>
    </row>
    <row r="17" spans="1:7" ht="12.75">
      <c r="A17" s="1" t="s">
        <v>186</v>
      </c>
      <c r="B17" s="6">
        <f>Prehlad!H51</f>
        <v>0</v>
      </c>
      <c r="C17" s="6">
        <f>Prehlad!I51</f>
        <v>0</v>
      </c>
      <c r="D17" s="6">
        <f>Prehlad!J51</f>
        <v>0</v>
      </c>
      <c r="E17" s="7">
        <f>Prehlad!L51</f>
        <v>0.05041999999999999</v>
      </c>
      <c r="F17" s="5">
        <f>Prehlad!N51</f>
        <v>0</v>
      </c>
      <c r="G17" s="5">
        <f>Prehlad!W51</f>
        <v>24.67</v>
      </c>
    </row>
    <row r="18" spans="1:7" ht="12.75">
      <c r="A18" s="1" t="s">
        <v>203</v>
      </c>
      <c r="B18" s="6">
        <f>Prehlad!H59</f>
        <v>0</v>
      </c>
      <c r="C18" s="6">
        <f>Prehlad!I59</f>
        <v>0</v>
      </c>
      <c r="D18" s="6">
        <f>Prehlad!J59</f>
        <v>0</v>
      </c>
      <c r="E18" s="7">
        <f>Prehlad!L59</f>
        <v>0.1123775</v>
      </c>
      <c r="F18" s="5">
        <f>Prehlad!N59</f>
        <v>0</v>
      </c>
      <c r="G18" s="5">
        <f>Prehlad!W59</f>
        <v>4.464</v>
      </c>
    </row>
    <row r="19" spans="1:7" ht="12.75">
      <c r="A19" s="1" t="s">
        <v>218</v>
      </c>
      <c r="B19" s="6">
        <f>Prehlad!H63</f>
        <v>0</v>
      </c>
      <c r="C19" s="6">
        <f>Prehlad!I63</f>
        <v>0</v>
      </c>
      <c r="D19" s="6">
        <f>Prehlad!J63</f>
        <v>0</v>
      </c>
      <c r="E19" s="7">
        <f>Prehlad!L63</f>
        <v>0.0434496</v>
      </c>
      <c r="F19" s="5">
        <f>Prehlad!N63</f>
        <v>0</v>
      </c>
      <c r="G19" s="5">
        <f>Prehlad!W63</f>
        <v>17.205</v>
      </c>
    </row>
    <row r="20" spans="1:7" ht="12.75">
      <c r="A20" s="1" t="s">
        <v>223</v>
      </c>
      <c r="B20" s="6">
        <f>Prehlad!H67</f>
        <v>0</v>
      </c>
      <c r="C20" s="6">
        <f>Prehlad!I67</f>
        <v>0</v>
      </c>
      <c r="D20" s="6">
        <f>Prehlad!J67</f>
        <v>0</v>
      </c>
      <c r="E20" s="7">
        <f>Prehlad!L67</f>
        <v>0.018497999999999997</v>
      </c>
      <c r="F20" s="5">
        <f>Prehlad!N67</f>
        <v>0</v>
      </c>
      <c r="G20" s="5">
        <f>Prehlad!W67</f>
        <v>7.892</v>
      </c>
    </row>
    <row r="21" spans="1:7" ht="12.75">
      <c r="A21" s="1" t="s">
        <v>229</v>
      </c>
      <c r="B21" s="6">
        <f>Prehlad!H69</f>
        <v>0</v>
      </c>
      <c r="C21" s="6">
        <f>Prehlad!I69</f>
        <v>0</v>
      </c>
      <c r="D21" s="6">
        <f>Prehlad!J69</f>
        <v>0</v>
      </c>
      <c r="E21" s="7">
        <f>Prehlad!L69</f>
        <v>0.2268251</v>
      </c>
      <c r="F21" s="5">
        <f>Prehlad!N69</f>
        <v>0</v>
      </c>
      <c r="G21" s="5">
        <f>Prehlad!W69</f>
        <v>55.484</v>
      </c>
    </row>
    <row r="23" spans="1:7" ht="12.75">
      <c r="A23" s="1" t="s">
        <v>231</v>
      </c>
      <c r="B23" s="6">
        <f>Prehlad!H78</f>
        <v>0</v>
      </c>
      <c r="C23" s="6">
        <f>Prehlad!I78</f>
        <v>0</v>
      </c>
      <c r="D23" s="6">
        <f>Prehlad!J78</f>
        <v>0</v>
      </c>
      <c r="E23" s="7">
        <f>Prehlad!L78</f>
        <v>0</v>
      </c>
      <c r="F23" s="5">
        <f>Prehlad!N78</f>
        <v>0</v>
      </c>
      <c r="G23" s="5">
        <f>Prehlad!W78</f>
        <v>4.458</v>
      </c>
    </row>
    <row r="24" spans="1:7" ht="12.75">
      <c r="A24" s="1" t="s">
        <v>241</v>
      </c>
      <c r="B24" s="6">
        <f>Prehlad!H80</f>
        <v>0</v>
      </c>
      <c r="C24" s="6">
        <f>Prehlad!I80</f>
        <v>0</v>
      </c>
      <c r="D24" s="6">
        <f>Prehlad!J80</f>
        <v>0</v>
      </c>
      <c r="E24" s="7">
        <f>Prehlad!L80</f>
        <v>0</v>
      </c>
      <c r="F24" s="5">
        <f>Prehlad!N80</f>
        <v>0</v>
      </c>
      <c r="G24" s="5">
        <f>Prehlad!W80</f>
        <v>4.458</v>
      </c>
    </row>
    <row r="27" spans="1:7" ht="12.75">
      <c r="A27" s="1" t="s">
        <v>242</v>
      </c>
      <c r="B27" s="6">
        <f>Prehlad!H82</f>
        <v>0</v>
      </c>
      <c r="C27" s="6">
        <f>Prehlad!I82</f>
        <v>0</v>
      </c>
      <c r="D27" s="6">
        <f>Prehlad!J82</f>
        <v>0</v>
      </c>
      <c r="E27" s="7">
        <f>Prehlad!L82</f>
        <v>2.4970661</v>
      </c>
      <c r="F27" s="5">
        <f>Prehlad!N82</f>
        <v>1.61184</v>
      </c>
      <c r="G27" s="5">
        <f>Prehlad!W82</f>
        <v>151.596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2"/>
  <sheetViews>
    <sheetView showGridLines="0" tabSelected="1" zoomScalePageLayoutView="0" workbookViewId="0" topLeftCell="A1">
      <pane ySplit="10" topLeftCell="A66" activePane="bottomLeft" state="frozen"/>
      <selection pane="topLeft" activeCell="A1" sqref="A1"/>
      <selection pane="bottomLeft" activeCell="G77" sqref="G77"/>
    </sheetView>
  </sheetViews>
  <sheetFormatPr defaultColWidth="9.140625" defaultRowHeight="12.75"/>
  <cols>
    <col min="1" max="1" width="4.140625" style="115" customWidth="1"/>
    <col min="2" max="2" width="5.00390625" style="116" customWidth="1"/>
    <col min="3" max="3" width="13.00390625" style="117" customWidth="1"/>
    <col min="4" max="4" width="35.7109375" style="124" customWidth="1"/>
    <col min="5" max="5" width="6.8515625" style="119" customWidth="1"/>
    <col min="6" max="6" width="5.28125" style="118" customWidth="1"/>
    <col min="7" max="7" width="7.00390625" style="120" customWidth="1"/>
    <col min="8" max="8" width="7.7109375" style="120" customWidth="1"/>
    <col min="9" max="9" width="8.8515625" style="120" customWidth="1"/>
    <col min="10" max="10" width="10.7109375" style="120" customWidth="1"/>
    <col min="11" max="11" width="7.421875" style="121" hidden="1" customWidth="1"/>
    <col min="12" max="12" width="8.28125" style="121" hidden="1" customWidth="1"/>
    <col min="13" max="13" width="9.140625" style="119" hidden="1" customWidth="1"/>
    <col min="14" max="14" width="7.00390625" style="119" hidden="1" customWidth="1"/>
    <col min="15" max="15" width="3.57421875" style="118" customWidth="1"/>
    <col min="16" max="16" width="12.7109375" style="118" hidden="1" customWidth="1"/>
    <col min="17" max="19" width="13.28125" style="119" hidden="1" customWidth="1"/>
    <col min="20" max="20" width="10.57421875" style="122" hidden="1" customWidth="1"/>
    <col min="21" max="21" width="10.28125" style="122" hidden="1" customWidth="1"/>
    <col min="22" max="22" width="5.7109375" style="122" hidden="1" customWidth="1"/>
    <col min="23" max="23" width="9.140625" style="123" customWidth="1"/>
    <col min="24" max="25" width="5.7109375" style="118" customWidth="1"/>
    <col min="26" max="26" width="6.57421875" style="118" customWidth="1"/>
    <col min="27" max="27" width="24.8515625" style="118" customWidth="1"/>
    <col min="28" max="28" width="4.28125" style="118" customWidth="1"/>
    <col min="29" max="29" width="8.28125" style="118" customWidth="1"/>
    <col min="30" max="30" width="8.7109375" style="118" customWidth="1"/>
    <col min="31" max="34" width="9.140625" style="118" customWidth="1"/>
    <col min="35" max="16384" width="9.140625" style="1" customWidth="1"/>
  </cols>
  <sheetData>
    <row r="1" spans="1:34" ht="12.75">
      <c r="A1" s="21" t="s">
        <v>250</v>
      </c>
      <c r="B1" s="1"/>
      <c r="C1" s="1"/>
      <c r="D1" s="1"/>
      <c r="E1" s="21" t="s">
        <v>254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4</v>
      </c>
      <c r="AA1" s="103" t="s">
        <v>5</v>
      </c>
      <c r="AB1" s="103" t="s">
        <v>6</v>
      </c>
      <c r="AC1" s="103" t="s">
        <v>7</v>
      </c>
      <c r="AD1" s="103" t="s">
        <v>8</v>
      </c>
      <c r="AE1" s="1"/>
      <c r="AF1" s="1"/>
      <c r="AG1" s="1"/>
      <c r="AH1" s="1"/>
    </row>
    <row r="2" spans="1:34" ht="12.75">
      <c r="A2" s="21" t="s">
        <v>58</v>
      </c>
      <c r="B2" s="1"/>
      <c r="C2" s="1"/>
      <c r="D2" s="1"/>
      <c r="E2" s="21" t="s">
        <v>99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10</v>
      </c>
      <c r="AA2" s="104" t="s">
        <v>70</v>
      </c>
      <c r="AB2" s="104" t="s">
        <v>100</v>
      </c>
      <c r="AC2" s="104"/>
      <c r="AD2" s="105"/>
      <c r="AE2" s="1"/>
      <c r="AF2" s="1"/>
      <c r="AG2" s="1"/>
      <c r="AH2" s="1"/>
    </row>
    <row r="3" spans="1:34" ht="12.75">
      <c r="A3" s="21" t="s">
        <v>251</v>
      </c>
      <c r="B3" s="1"/>
      <c r="C3" s="1"/>
      <c r="D3" s="1"/>
      <c r="E3" s="21" t="s">
        <v>253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13</v>
      </c>
      <c r="AA3" s="104" t="s">
        <v>71</v>
      </c>
      <c r="AB3" s="104" t="s">
        <v>12</v>
      </c>
      <c r="AC3" s="104" t="s">
        <v>15</v>
      </c>
      <c r="AD3" s="105" t="s">
        <v>16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17</v>
      </c>
      <c r="AA4" s="104" t="s">
        <v>72</v>
      </c>
      <c r="AB4" s="104" t="s">
        <v>12</v>
      </c>
      <c r="AC4" s="104"/>
      <c r="AD4" s="105"/>
      <c r="AE4" s="1"/>
      <c r="AF4" s="1"/>
      <c r="AG4" s="1"/>
      <c r="AH4" s="1"/>
    </row>
    <row r="5" spans="1:34" ht="12.75">
      <c r="A5" s="21" t="s">
        <v>101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23</v>
      </c>
      <c r="AA5" s="104" t="s">
        <v>71</v>
      </c>
      <c r="AB5" s="104" t="s">
        <v>12</v>
      </c>
      <c r="AC5" s="104" t="s">
        <v>15</v>
      </c>
      <c r="AD5" s="105" t="s">
        <v>16</v>
      </c>
      <c r="AE5" s="1"/>
      <c r="AF5" s="1"/>
      <c r="AG5" s="1"/>
      <c r="AH5" s="1"/>
    </row>
    <row r="6" spans="1:34" ht="12.7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73</v>
      </c>
      <c r="B9" s="10" t="s">
        <v>74</v>
      </c>
      <c r="C9" s="10" t="s">
        <v>75</v>
      </c>
      <c r="D9" s="10" t="s">
        <v>76</v>
      </c>
      <c r="E9" s="10" t="s">
        <v>77</v>
      </c>
      <c r="F9" s="10" t="s">
        <v>78</v>
      </c>
      <c r="G9" s="10" t="s">
        <v>79</v>
      </c>
      <c r="H9" s="10" t="s">
        <v>63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6" t="s">
        <v>3</v>
      </c>
      <c r="P9" s="97" t="s">
        <v>80</v>
      </c>
      <c r="Q9" s="98" t="s">
        <v>77</v>
      </c>
      <c r="R9" s="98" t="s">
        <v>77</v>
      </c>
      <c r="S9" s="99" t="s">
        <v>77</v>
      </c>
      <c r="T9" s="107" t="s">
        <v>81</v>
      </c>
      <c r="U9" s="107" t="s">
        <v>82</v>
      </c>
      <c r="V9" s="107" t="s">
        <v>83</v>
      </c>
      <c r="W9" s="108" t="s">
        <v>69</v>
      </c>
      <c r="X9" s="108" t="s">
        <v>84</v>
      </c>
      <c r="Y9" s="108" t="s">
        <v>85</v>
      </c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86</v>
      </c>
      <c r="B10" s="15" t="s">
        <v>87</v>
      </c>
      <c r="C10" s="16"/>
      <c r="D10" s="15" t="s">
        <v>88</v>
      </c>
      <c r="E10" s="15" t="s">
        <v>89</v>
      </c>
      <c r="F10" s="15" t="s">
        <v>90</v>
      </c>
      <c r="G10" s="15" t="s">
        <v>91</v>
      </c>
      <c r="H10" s="15" t="s">
        <v>68</v>
      </c>
      <c r="I10" s="15" t="s">
        <v>30</v>
      </c>
      <c r="J10" s="15"/>
      <c r="K10" s="15" t="s">
        <v>79</v>
      </c>
      <c r="L10" s="15" t="s">
        <v>65</v>
      </c>
      <c r="M10" s="17" t="s">
        <v>79</v>
      </c>
      <c r="N10" s="15" t="s">
        <v>65</v>
      </c>
      <c r="O10" s="20" t="s">
        <v>92</v>
      </c>
      <c r="P10" s="100"/>
      <c r="Q10" s="101" t="s">
        <v>93</v>
      </c>
      <c r="R10" s="101" t="s">
        <v>94</v>
      </c>
      <c r="S10" s="102" t="s">
        <v>95</v>
      </c>
      <c r="T10" s="107" t="s">
        <v>96</v>
      </c>
      <c r="U10" s="107" t="s">
        <v>97</v>
      </c>
      <c r="V10" s="107" t="s">
        <v>98</v>
      </c>
      <c r="W10" s="108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134" t="s">
        <v>119</v>
      </c>
    </row>
    <row r="13" ht="12.75">
      <c r="B13" s="117" t="s">
        <v>120</v>
      </c>
    </row>
    <row r="14" spans="1:27" ht="12.75">
      <c r="A14" s="115">
        <v>1</v>
      </c>
      <c r="B14" s="116" t="s">
        <v>121</v>
      </c>
      <c r="C14" s="117" t="s">
        <v>122</v>
      </c>
      <c r="D14" s="124" t="s">
        <v>123</v>
      </c>
      <c r="E14" s="119">
        <v>34.8</v>
      </c>
      <c r="F14" s="118" t="s">
        <v>124</v>
      </c>
      <c r="H14" s="120">
        <f>ROUND(E14*G14,2)</f>
        <v>0</v>
      </c>
      <c r="J14" s="120">
        <f>ROUND(E14*G14,2)</f>
        <v>0</v>
      </c>
      <c r="K14" s="121">
        <v>0.01889</v>
      </c>
      <c r="L14" s="121">
        <f>E14*K14</f>
        <v>0.657372</v>
      </c>
      <c r="O14" s="118">
        <v>20</v>
      </c>
      <c r="P14" s="118" t="s">
        <v>125</v>
      </c>
      <c r="T14" s="122" t="s">
        <v>2</v>
      </c>
      <c r="U14" s="122" t="s">
        <v>2</v>
      </c>
      <c r="V14" s="122" t="s">
        <v>49</v>
      </c>
      <c r="W14" s="123">
        <v>11.519</v>
      </c>
      <c r="Z14" s="118" t="s">
        <v>126</v>
      </c>
      <c r="AA14" s="118">
        <v>1301040300841</v>
      </c>
    </row>
    <row r="15" spans="1:27" ht="12.75">
      <c r="A15" s="115">
        <v>2</v>
      </c>
      <c r="B15" s="116" t="s">
        <v>121</v>
      </c>
      <c r="C15" s="117" t="s">
        <v>127</v>
      </c>
      <c r="D15" s="124" t="s">
        <v>128</v>
      </c>
      <c r="E15" s="119">
        <v>26.86</v>
      </c>
      <c r="F15" s="118" t="s">
        <v>124</v>
      </c>
      <c r="H15" s="120">
        <f>ROUND(E15*G15,2)</f>
        <v>0</v>
      </c>
      <c r="J15" s="120">
        <f>ROUND(E15*G15,2)</f>
        <v>0</v>
      </c>
      <c r="K15" s="121">
        <v>0.01695</v>
      </c>
      <c r="L15" s="121">
        <f>E15*K15</f>
        <v>0.455277</v>
      </c>
      <c r="O15" s="118">
        <v>20</v>
      </c>
      <c r="P15" s="118" t="s">
        <v>125</v>
      </c>
      <c r="T15" s="122" t="s">
        <v>2</v>
      </c>
      <c r="U15" s="122" t="s">
        <v>2</v>
      </c>
      <c r="V15" s="122" t="s">
        <v>49</v>
      </c>
      <c r="W15" s="123">
        <v>7.628</v>
      </c>
      <c r="Z15" s="118" t="s">
        <v>126</v>
      </c>
      <c r="AA15" s="118">
        <v>1303040300821</v>
      </c>
    </row>
    <row r="16" spans="1:27" ht="12.75">
      <c r="A16" s="115">
        <v>3</v>
      </c>
      <c r="B16" s="116" t="s">
        <v>129</v>
      </c>
      <c r="C16" s="117" t="s">
        <v>130</v>
      </c>
      <c r="D16" s="124" t="s">
        <v>131</v>
      </c>
      <c r="E16" s="119">
        <v>35.04</v>
      </c>
      <c r="F16" s="118" t="s">
        <v>124</v>
      </c>
      <c r="H16" s="120">
        <f>ROUND(E16*G16,2)</f>
        <v>0</v>
      </c>
      <c r="J16" s="120">
        <f>ROUND(E16*G16,2)</f>
        <v>0</v>
      </c>
      <c r="K16" s="121">
        <v>0.02975</v>
      </c>
      <c r="L16" s="121">
        <f>E16*K16</f>
        <v>1.04244</v>
      </c>
      <c r="O16" s="118">
        <v>20</v>
      </c>
      <c r="P16" s="118" t="s">
        <v>125</v>
      </c>
      <c r="T16" s="122" t="s">
        <v>2</v>
      </c>
      <c r="U16" s="122" t="s">
        <v>2</v>
      </c>
      <c r="V16" s="122" t="s">
        <v>49</v>
      </c>
      <c r="W16" s="123">
        <v>14.016</v>
      </c>
      <c r="Z16" s="118" t="s">
        <v>126</v>
      </c>
      <c r="AA16" s="118">
        <v>1303040900505</v>
      </c>
    </row>
    <row r="17" spans="1:27" ht="25.5">
      <c r="A17" s="115">
        <v>4</v>
      </c>
      <c r="B17" s="116" t="s">
        <v>129</v>
      </c>
      <c r="C17" s="117" t="s">
        <v>132</v>
      </c>
      <c r="D17" s="124" t="s">
        <v>133</v>
      </c>
      <c r="E17" s="119">
        <v>35.04</v>
      </c>
      <c r="F17" s="118" t="s">
        <v>124</v>
      </c>
      <c r="H17" s="120">
        <f>ROUND(E17*G17,2)</f>
        <v>0</v>
      </c>
      <c r="J17" s="120">
        <f>ROUND(E17*G17,2)</f>
        <v>0</v>
      </c>
      <c r="K17" s="121">
        <v>0.00033</v>
      </c>
      <c r="L17" s="121">
        <f>E17*K17</f>
        <v>0.0115632</v>
      </c>
      <c r="O17" s="118">
        <v>20</v>
      </c>
      <c r="P17" s="118" t="s">
        <v>125</v>
      </c>
      <c r="T17" s="122" t="s">
        <v>2</v>
      </c>
      <c r="U17" s="122" t="s">
        <v>2</v>
      </c>
      <c r="V17" s="122" t="s">
        <v>49</v>
      </c>
      <c r="W17" s="123">
        <v>6.307</v>
      </c>
      <c r="Z17" s="118" t="s">
        <v>126</v>
      </c>
      <c r="AA17" s="118">
        <v>1303171</v>
      </c>
    </row>
    <row r="18" spans="4:23" ht="12.75">
      <c r="D18" s="135" t="s">
        <v>134</v>
      </c>
      <c r="E18" s="136">
        <f>J18</f>
        <v>0</v>
      </c>
      <c r="H18" s="136">
        <f>SUM(H12:H17)</f>
        <v>0</v>
      </c>
      <c r="I18" s="136">
        <f>SUM(I12:I17)</f>
        <v>0</v>
      </c>
      <c r="J18" s="136">
        <f>SUM(J12:J17)</f>
        <v>0</v>
      </c>
      <c r="L18" s="137">
        <f>SUM(L12:L17)</f>
        <v>2.1666522</v>
      </c>
      <c r="N18" s="138">
        <f>SUM(N12:N17)</f>
        <v>0</v>
      </c>
      <c r="W18" s="123">
        <f>SUM(W12:W17)</f>
        <v>39.47</v>
      </c>
    </row>
    <row r="20" ht="12.75">
      <c r="B20" s="117" t="s">
        <v>135</v>
      </c>
    </row>
    <row r="21" spans="1:27" ht="12.75">
      <c r="A21" s="115">
        <v>5</v>
      </c>
      <c r="B21" s="116" t="s">
        <v>136</v>
      </c>
      <c r="C21" s="117" t="s">
        <v>137</v>
      </c>
      <c r="D21" s="124" t="s">
        <v>138</v>
      </c>
      <c r="E21" s="119">
        <v>61.66</v>
      </c>
      <c r="F21" s="118" t="s">
        <v>124</v>
      </c>
      <c r="H21" s="120">
        <f aca="true" t="shared" si="0" ref="H21:H31">ROUND(E21*G21,2)</f>
        <v>0</v>
      </c>
      <c r="J21" s="120">
        <f aca="true" t="shared" si="1" ref="J21:J31">ROUND(E21*G21,2)</f>
        <v>0</v>
      </c>
      <c r="K21" s="121">
        <v>0.00166</v>
      </c>
      <c r="L21" s="121">
        <f>E21*K21</f>
        <v>0.10235559999999999</v>
      </c>
      <c r="O21" s="118">
        <v>20</v>
      </c>
      <c r="P21" s="118" t="s">
        <v>125</v>
      </c>
      <c r="T21" s="122" t="s">
        <v>2</v>
      </c>
      <c r="U21" s="122" t="s">
        <v>2</v>
      </c>
      <c r="V21" s="122" t="s">
        <v>49</v>
      </c>
      <c r="W21" s="123">
        <v>11.407</v>
      </c>
      <c r="Z21" s="118" t="s">
        <v>139</v>
      </c>
      <c r="AA21" s="118">
        <v>303010302001</v>
      </c>
    </row>
    <row r="22" spans="1:27" ht="25.5">
      <c r="A22" s="115">
        <v>6</v>
      </c>
      <c r="B22" s="116" t="s">
        <v>129</v>
      </c>
      <c r="C22" s="117" t="s">
        <v>140</v>
      </c>
      <c r="D22" s="124" t="s">
        <v>141</v>
      </c>
      <c r="E22" s="119">
        <v>61.66</v>
      </c>
      <c r="F22" s="118" t="s">
        <v>124</v>
      </c>
      <c r="H22" s="120">
        <f t="shared" si="0"/>
        <v>0</v>
      </c>
      <c r="J22" s="120">
        <f t="shared" si="1"/>
        <v>0</v>
      </c>
      <c r="K22" s="121">
        <v>2E-05</v>
      </c>
      <c r="L22" s="121">
        <f>E22*K22</f>
        <v>0.0012332</v>
      </c>
      <c r="O22" s="118">
        <v>20</v>
      </c>
      <c r="P22" s="118" t="s">
        <v>125</v>
      </c>
      <c r="T22" s="122" t="s">
        <v>2</v>
      </c>
      <c r="U22" s="122" t="s">
        <v>2</v>
      </c>
      <c r="V22" s="122" t="s">
        <v>49</v>
      </c>
      <c r="W22" s="123">
        <v>17.45</v>
      </c>
      <c r="Z22" s="118" t="s">
        <v>142</v>
      </c>
      <c r="AA22" s="118">
        <v>1226032500051</v>
      </c>
    </row>
    <row r="23" spans="1:27" ht="12.75">
      <c r="A23" s="115">
        <v>7</v>
      </c>
      <c r="B23" s="116" t="s">
        <v>143</v>
      </c>
      <c r="C23" s="117" t="s">
        <v>144</v>
      </c>
      <c r="D23" s="124" t="s">
        <v>145</v>
      </c>
      <c r="E23" s="119">
        <v>35.04</v>
      </c>
      <c r="F23" s="118" t="s">
        <v>124</v>
      </c>
      <c r="H23" s="120">
        <f t="shared" si="0"/>
        <v>0</v>
      </c>
      <c r="J23" s="120">
        <f t="shared" si="1"/>
        <v>0</v>
      </c>
      <c r="M23" s="119">
        <v>0.046</v>
      </c>
      <c r="N23" s="119">
        <f>E23*M23</f>
        <v>1.61184</v>
      </c>
      <c r="O23" s="118">
        <v>20</v>
      </c>
      <c r="P23" s="118" t="s">
        <v>125</v>
      </c>
      <c r="T23" s="122" t="s">
        <v>2</v>
      </c>
      <c r="U23" s="122" t="s">
        <v>2</v>
      </c>
      <c r="V23" s="122" t="s">
        <v>49</v>
      </c>
      <c r="W23" s="123">
        <v>10.897</v>
      </c>
      <c r="Z23" s="118" t="s">
        <v>146</v>
      </c>
      <c r="AA23" s="118">
        <v>501081100014</v>
      </c>
    </row>
    <row r="24" spans="1:27" ht="12.75">
      <c r="A24" s="115">
        <v>8</v>
      </c>
      <c r="B24" s="116" t="s">
        <v>143</v>
      </c>
      <c r="C24" s="117" t="s">
        <v>147</v>
      </c>
      <c r="D24" s="124" t="s">
        <v>148</v>
      </c>
      <c r="E24" s="119">
        <v>1.612</v>
      </c>
      <c r="F24" s="118" t="s">
        <v>149</v>
      </c>
      <c r="H24" s="120">
        <f t="shared" si="0"/>
        <v>0</v>
      </c>
      <c r="J24" s="120">
        <f t="shared" si="1"/>
        <v>0</v>
      </c>
      <c r="O24" s="118">
        <v>20</v>
      </c>
      <c r="P24" s="118" t="s">
        <v>125</v>
      </c>
      <c r="T24" s="122" t="s">
        <v>2</v>
      </c>
      <c r="U24" s="122" t="s">
        <v>2</v>
      </c>
      <c r="V24" s="122" t="s">
        <v>49</v>
      </c>
      <c r="W24" s="123">
        <v>2.076</v>
      </c>
      <c r="Z24" s="118" t="s">
        <v>146</v>
      </c>
      <c r="AA24" s="118">
        <v>508018501001</v>
      </c>
    </row>
    <row r="25" spans="1:27" ht="12.75">
      <c r="A25" s="115">
        <v>9</v>
      </c>
      <c r="B25" s="116" t="s">
        <v>143</v>
      </c>
      <c r="C25" s="117" t="s">
        <v>150</v>
      </c>
      <c r="D25" s="124" t="s">
        <v>151</v>
      </c>
      <c r="E25" s="119">
        <v>1.612</v>
      </c>
      <c r="F25" s="118" t="s">
        <v>149</v>
      </c>
      <c r="H25" s="120">
        <f t="shared" si="0"/>
        <v>0</v>
      </c>
      <c r="J25" s="120">
        <f t="shared" si="1"/>
        <v>0</v>
      </c>
      <c r="O25" s="118">
        <v>20</v>
      </c>
      <c r="P25" s="118" t="s">
        <v>125</v>
      </c>
      <c r="T25" s="122" t="s">
        <v>2</v>
      </c>
      <c r="U25" s="122" t="s">
        <v>2</v>
      </c>
      <c r="V25" s="122" t="s">
        <v>49</v>
      </c>
      <c r="W25" s="123">
        <v>0.872</v>
      </c>
      <c r="Z25" s="118" t="s">
        <v>146</v>
      </c>
      <c r="AA25" s="118">
        <v>508020002001</v>
      </c>
    </row>
    <row r="26" spans="1:27" ht="25.5">
      <c r="A26" s="115">
        <v>10</v>
      </c>
      <c r="B26" s="116" t="s">
        <v>143</v>
      </c>
      <c r="C26" s="117" t="s">
        <v>152</v>
      </c>
      <c r="D26" s="124" t="s">
        <v>153</v>
      </c>
      <c r="E26" s="119">
        <v>16.12</v>
      </c>
      <c r="F26" s="118" t="s">
        <v>149</v>
      </c>
      <c r="H26" s="120">
        <f t="shared" si="0"/>
        <v>0</v>
      </c>
      <c r="J26" s="120">
        <f t="shared" si="1"/>
        <v>0</v>
      </c>
      <c r="O26" s="118">
        <v>20</v>
      </c>
      <c r="P26" s="118" t="s">
        <v>125</v>
      </c>
      <c r="T26" s="122" t="s">
        <v>2</v>
      </c>
      <c r="U26" s="122" t="s">
        <v>2</v>
      </c>
      <c r="V26" s="122" t="s">
        <v>49</v>
      </c>
      <c r="Z26" s="118" t="s">
        <v>146</v>
      </c>
      <c r="AA26" s="118">
        <v>508020002002</v>
      </c>
    </row>
    <row r="27" spans="1:27" ht="25.5">
      <c r="A27" s="115">
        <v>11</v>
      </c>
      <c r="B27" s="116" t="s">
        <v>143</v>
      </c>
      <c r="C27" s="117" t="s">
        <v>154</v>
      </c>
      <c r="D27" s="124" t="s">
        <v>155</v>
      </c>
      <c r="E27" s="119">
        <v>1.612</v>
      </c>
      <c r="F27" s="118" t="s">
        <v>149</v>
      </c>
      <c r="H27" s="120">
        <f t="shared" si="0"/>
        <v>0</v>
      </c>
      <c r="J27" s="120">
        <f t="shared" si="1"/>
        <v>0</v>
      </c>
      <c r="O27" s="118">
        <v>20</v>
      </c>
      <c r="P27" s="118" t="s">
        <v>125</v>
      </c>
      <c r="T27" s="122" t="s">
        <v>2</v>
      </c>
      <c r="U27" s="122" t="s">
        <v>2</v>
      </c>
      <c r="V27" s="122" t="s">
        <v>49</v>
      </c>
      <c r="W27" s="123">
        <v>1.817</v>
      </c>
      <c r="Z27" s="118" t="s">
        <v>146</v>
      </c>
      <c r="AA27" s="118">
        <v>508038801001</v>
      </c>
    </row>
    <row r="28" spans="1:27" ht="25.5">
      <c r="A28" s="115">
        <v>12</v>
      </c>
      <c r="B28" s="116" t="s">
        <v>143</v>
      </c>
      <c r="C28" s="117" t="s">
        <v>156</v>
      </c>
      <c r="D28" s="124" t="s">
        <v>157</v>
      </c>
      <c r="E28" s="119">
        <v>16.12</v>
      </c>
      <c r="F28" s="118" t="s">
        <v>149</v>
      </c>
      <c r="H28" s="120">
        <f t="shared" si="0"/>
        <v>0</v>
      </c>
      <c r="J28" s="120">
        <f t="shared" si="1"/>
        <v>0</v>
      </c>
      <c r="O28" s="118">
        <v>20</v>
      </c>
      <c r="P28" s="118" t="s">
        <v>125</v>
      </c>
      <c r="T28" s="122" t="s">
        <v>2</v>
      </c>
      <c r="U28" s="122" t="s">
        <v>2</v>
      </c>
      <c r="V28" s="122" t="s">
        <v>49</v>
      </c>
      <c r="W28" s="123">
        <v>2.031</v>
      </c>
      <c r="Z28" s="118" t="s">
        <v>146</v>
      </c>
      <c r="AA28" s="118">
        <v>508038801002</v>
      </c>
    </row>
    <row r="29" spans="1:27" ht="25.5">
      <c r="A29" s="115">
        <v>13</v>
      </c>
      <c r="B29" s="116" t="s">
        <v>143</v>
      </c>
      <c r="C29" s="117" t="s">
        <v>158</v>
      </c>
      <c r="D29" s="124" t="s">
        <v>159</v>
      </c>
      <c r="E29" s="119">
        <v>1.612</v>
      </c>
      <c r="F29" s="118" t="s">
        <v>149</v>
      </c>
      <c r="H29" s="120">
        <f t="shared" si="0"/>
        <v>0</v>
      </c>
      <c r="J29" s="120">
        <f t="shared" si="1"/>
        <v>0</v>
      </c>
      <c r="O29" s="118">
        <v>20</v>
      </c>
      <c r="P29" s="118" t="s">
        <v>125</v>
      </c>
      <c r="T29" s="122" t="s">
        <v>2</v>
      </c>
      <c r="U29" s="122" t="s">
        <v>2</v>
      </c>
      <c r="V29" s="122" t="s">
        <v>49</v>
      </c>
      <c r="Z29" s="118" t="s">
        <v>146</v>
      </c>
      <c r="AA29" s="118">
        <v>50803</v>
      </c>
    </row>
    <row r="30" spans="1:27" ht="12.75">
      <c r="A30" s="115">
        <v>14</v>
      </c>
      <c r="B30" s="116" t="s">
        <v>121</v>
      </c>
      <c r="C30" s="117" t="s">
        <v>160</v>
      </c>
      <c r="D30" s="124" t="s">
        <v>161</v>
      </c>
      <c r="E30" s="119">
        <v>2.27</v>
      </c>
      <c r="F30" s="118" t="s">
        <v>149</v>
      </c>
      <c r="H30" s="120">
        <f t="shared" si="0"/>
        <v>0</v>
      </c>
      <c r="J30" s="120">
        <f t="shared" si="1"/>
        <v>0</v>
      </c>
      <c r="O30" s="118">
        <v>20</v>
      </c>
      <c r="P30" s="118" t="s">
        <v>125</v>
      </c>
      <c r="T30" s="122" t="s">
        <v>2</v>
      </c>
      <c r="U30" s="122" t="s">
        <v>2</v>
      </c>
      <c r="V30" s="122" t="s">
        <v>49</v>
      </c>
      <c r="W30" s="123">
        <v>5.634</v>
      </c>
      <c r="Z30" s="118" t="s">
        <v>126</v>
      </c>
      <c r="AA30" s="118">
        <v>121603</v>
      </c>
    </row>
    <row r="31" spans="1:27" ht="12.75">
      <c r="A31" s="115">
        <v>15</v>
      </c>
      <c r="B31" s="116" t="s">
        <v>121</v>
      </c>
      <c r="C31" s="117" t="s">
        <v>162</v>
      </c>
      <c r="D31" s="124" t="s">
        <v>163</v>
      </c>
      <c r="E31" s="119">
        <v>2.27</v>
      </c>
      <c r="F31" s="118" t="s">
        <v>149</v>
      </c>
      <c r="H31" s="120">
        <f t="shared" si="0"/>
        <v>0</v>
      </c>
      <c r="J31" s="120">
        <f t="shared" si="1"/>
        <v>0</v>
      </c>
      <c r="O31" s="118">
        <v>20</v>
      </c>
      <c r="P31" s="118" t="s">
        <v>125</v>
      </c>
      <c r="T31" s="122" t="s">
        <v>2</v>
      </c>
      <c r="U31" s="122" t="s">
        <v>2</v>
      </c>
      <c r="V31" s="122" t="s">
        <v>49</v>
      </c>
      <c r="Z31" s="118" t="s">
        <v>126</v>
      </c>
      <c r="AA31" s="118">
        <v>121603</v>
      </c>
    </row>
    <row r="32" spans="4:23" ht="12.75">
      <c r="D32" s="135" t="s">
        <v>164</v>
      </c>
      <c r="E32" s="136">
        <f>J32</f>
        <v>0</v>
      </c>
      <c r="H32" s="136">
        <f>SUM(H20:H31)</f>
        <v>0</v>
      </c>
      <c r="I32" s="136">
        <f>SUM(I20:I31)</f>
        <v>0</v>
      </c>
      <c r="J32" s="136">
        <f>SUM(J20:J31)</f>
        <v>0</v>
      </c>
      <c r="L32" s="137">
        <f>SUM(L20:L31)</f>
        <v>0.1035888</v>
      </c>
      <c r="N32" s="138">
        <f>SUM(N20:N31)</f>
        <v>1.61184</v>
      </c>
      <c r="W32" s="123">
        <f>SUM(W20:W31)</f>
        <v>52.184</v>
      </c>
    </row>
    <row r="34" spans="4:23" ht="12.75">
      <c r="D34" s="135" t="s">
        <v>165</v>
      </c>
      <c r="E34" s="138">
        <f>J34</f>
        <v>0</v>
      </c>
      <c r="H34" s="136">
        <f>+H18+H32</f>
        <v>0</v>
      </c>
      <c r="I34" s="136">
        <f>+I18+I32</f>
        <v>0</v>
      </c>
      <c r="J34" s="136">
        <f>+J18+J32</f>
        <v>0</v>
      </c>
      <c r="L34" s="137">
        <f>+L18+L32</f>
        <v>2.270241</v>
      </c>
      <c r="N34" s="138">
        <f>+N18+N32</f>
        <v>1.61184</v>
      </c>
      <c r="W34" s="123">
        <f>+W18+W32</f>
        <v>91.654</v>
      </c>
    </row>
    <row r="36" ht="12.75">
      <c r="B36" s="134" t="s">
        <v>166</v>
      </c>
    </row>
    <row r="37" ht="12.75">
      <c r="B37" s="117" t="s">
        <v>167</v>
      </c>
    </row>
    <row r="38" spans="1:27" ht="12.75">
      <c r="A38" s="115">
        <v>16</v>
      </c>
      <c r="B38" s="116" t="s">
        <v>168</v>
      </c>
      <c r="C38" s="117" t="s">
        <v>169</v>
      </c>
      <c r="D38" s="124" t="s">
        <v>170</v>
      </c>
      <c r="E38" s="119">
        <v>1</v>
      </c>
      <c r="F38" s="118" t="s">
        <v>171</v>
      </c>
      <c r="H38" s="120">
        <f>ROUND(E38*G38,2)</f>
        <v>0</v>
      </c>
      <c r="J38" s="120">
        <f>ROUND(E38*G38,2)</f>
        <v>0</v>
      </c>
      <c r="K38" s="121">
        <v>0.00208</v>
      </c>
      <c r="L38" s="121">
        <f>E38*K38</f>
        <v>0.00208</v>
      </c>
      <c r="O38" s="118">
        <v>20</v>
      </c>
      <c r="P38" s="118" t="s">
        <v>125</v>
      </c>
      <c r="T38" s="122" t="s">
        <v>2</v>
      </c>
      <c r="U38" s="122" t="s">
        <v>2</v>
      </c>
      <c r="V38" s="122" t="s">
        <v>172</v>
      </c>
      <c r="W38" s="123">
        <v>1.253</v>
      </c>
      <c r="Z38" s="118" t="s">
        <v>173</v>
      </c>
      <c r="AA38" s="118">
        <v>8805024300001</v>
      </c>
    </row>
    <row r="39" spans="1:27" ht="12.75">
      <c r="A39" s="115">
        <v>17</v>
      </c>
      <c r="B39" s="116" t="s">
        <v>174</v>
      </c>
      <c r="C39" s="117" t="s">
        <v>175</v>
      </c>
      <c r="D39" s="124" t="s">
        <v>176</v>
      </c>
      <c r="E39" s="119">
        <v>1</v>
      </c>
      <c r="F39" s="118" t="s">
        <v>177</v>
      </c>
      <c r="I39" s="120">
        <f>ROUND(E39*G39,2)</f>
        <v>0</v>
      </c>
      <c r="J39" s="120">
        <f>ROUND(E39*G39,2)</f>
        <v>0</v>
      </c>
      <c r="O39" s="118">
        <v>20</v>
      </c>
      <c r="P39" s="118" t="s">
        <v>125</v>
      </c>
      <c r="T39" s="122" t="s">
        <v>2</v>
      </c>
      <c r="U39" s="122" t="s">
        <v>2</v>
      </c>
      <c r="V39" s="122" t="s">
        <v>172</v>
      </c>
      <c r="Z39" s="118" t="s">
        <v>178</v>
      </c>
      <c r="AA39" s="118" t="s">
        <v>125</v>
      </c>
    </row>
    <row r="40" spans="1:27" ht="25.5">
      <c r="A40" s="115">
        <v>18</v>
      </c>
      <c r="B40" s="116" t="s">
        <v>168</v>
      </c>
      <c r="C40" s="117" t="s">
        <v>179</v>
      </c>
      <c r="D40" s="124" t="s">
        <v>180</v>
      </c>
      <c r="E40" s="119">
        <v>0.915</v>
      </c>
      <c r="F40" s="118" t="s">
        <v>181</v>
      </c>
      <c r="H40" s="120">
        <f>ROUND(E40*G40,2)</f>
        <v>0</v>
      </c>
      <c r="J40" s="120">
        <f>ROUND(E40*G40,2)</f>
        <v>0</v>
      </c>
      <c r="O40" s="118">
        <v>20</v>
      </c>
      <c r="P40" s="118" t="s">
        <v>125</v>
      </c>
      <c r="T40" s="122" t="s">
        <v>2</v>
      </c>
      <c r="U40" s="122" t="s">
        <v>2</v>
      </c>
      <c r="V40" s="122" t="s">
        <v>172</v>
      </c>
      <c r="Z40" s="118" t="s">
        <v>182</v>
      </c>
      <c r="AA40" s="118">
        <v>8899880501601</v>
      </c>
    </row>
    <row r="41" spans="1:27" ht="25.5">
      <c r="A41" s="115">
        <v>19</v>
      </c>
      <c r="B41" s="116" t="s">
        <v>168</v>
      </c>
      <c r="C41" s="117" t="s">
        <v>183</v>
      </c>
      <c r="D41" s="124" t="s">
        <v>184</v>
      </c>
      <c r="E41" s="119">
        <v>0.915</v>
      </c>
      <c r="F41" s="118" t="s">
        <v>181</v>
      </c>
      <c r="H41" s="120">
        <f>ROUND(E41*G41,2)</f>
        <v>0</v>
      </c>
      <c r="J41" s="120">
        <f>ROUND(E41*G41,2)</f>
        <v>0</v>
      </c>
      <c r="O41" s="118">
        <v>20</v>
      </c>
      <c r="P41" s="118" t="s">
        <v>125</v>
      </c>
      <c r="T41" s="122" t="s">
        <v>2</v>
      </c>
      <c r="U41" s="122" t="s">
        <v>2</v>
      </c>
      <c r="V41" s="122" t="s">
        <v>172</v>
      </c>
      <c r="Z41" s="118" t="s">
        <v>182</v>
      </c>
      <c r="AA41" s="118">
        <v>8899880</v>
      </c>
    </row>
    <row r="42" spans="4:23" ht="12.75">
      <c r="D42" s="135" t="s">
        <v>185</v>
      </c>
      <c r="E42" s="136">
        <f>J42</f>
        <v>0</v>
      </c>
      <c r="H42" s="136">
        <f>SUM(H36:H41)</f>
        <v>0</v>
      </c>
      <c r="I42" s="136">
        <f>SUM(I36:I41)</f>
        <v>0</v>
      </c>
      <c r="J42" s="136">
        <f>SUM(J36:J41)</f>
        <v>0</v>
      </c>
      <c r="L42" s="137">
        <f>SUM(L36:L41)</f>
        <v>0.00208</v>
      </c>
      <c r="N42" s="138">
        <f>SUM(N36:N41)</f>
        <v>0</v>
      </c>
      <c r="W42" s="123">
        <f>SUM(W36:W41)</f>
        <v>1.253</v>
      </c>
    </row>
    <row r="44" ht="12.75">
      <c r="B44" s="117" t="s">
        <v>186</v>
      </c>
    </row>
    <row r="45" spans="1:27" ht="12.75">
      <c r="A45" s="115">
        <v>20</v>
      </c>
      <c r="B45" s="116" t="s">
        <v>187</v>
      </c>
      <c r="C45" s="117" t="s">
        <v>188</v>
      </c>
      <c r="D45" s="124" t="s">
        <v>189</v>
      </c>
      <c r="E45" s="119">
        <v>23.6</v>
      </c>
      <c r="F45" s="118" t="s">
        <v>190</v>
      </c>
      <c r="H45" s="120">
        <f>ROUND(E45*G45,2)</f>
        <v>0</v>
      </c>
      <c r="J45" s="120">
        <f aca="true" t="shared" si="2" ref="J45:J50">ROUND(E45*G45,2)</f>
        <v>0</v>
      </c>
      <c r="K45" s="121">
        <v>0.00106</v>
      </c>
      <c r="L45" s="121">
        <f>E45*K45</f>
        <v>0.025016</v>
      </c>
      <c r="O45" s="118">
        <v>20</v>
      </c>
      <c r="P45" s="118" t="s">
        <v>125</v>
      </c>
      <c r="T45" s="122" t="s">
        <v>2</v>
      </c>
      <c r="U45" s="122" t="s">
        <v>2</v>
      </c>
      <c r="V45" s="122" t="s">
        <v>172</v>
      </c>
      <c r="W45" s="123">
        <v>3.233</v>
      </c>
      <c r="Z45" s="118" t="s">
        <v>191</v>
      </c>
      <c r="AA45" s="118">
        <v>501050600</v>
      </c>
    </row>
    <row r="46" spans="1:27" ht="14.25" customHeight="1">
      <c r="A46" s="115">
        <v>21</v>
      </c>
      <c r="B46" s="116" t="s">
        <v>187</v>
      </c>
      <c r="C46" s="117" t="s">
        <v>192</v>
      </c>
      <c r="D46" s="124" t="s">
        <v>193</v>
      </c>
      <c r="E46" s="119">
        <v>34.8</v>
      </c>
      <c r="F46" s="118" t="s">
        <v>124</v>
      </c>
      <c r="H46" s="120">
        <f>ROUND(E46*G46,2)</f>
        <v>0</v>
      </c>
      <c r="J46" s="120">
        <f t="shared" si="2"/>
        <v>0</v>
      </c>
      <c r="K46" s="121">
        <v>0.00013</v>
      </c>
      <c r="L46" s="121">
        <f>E46*K46</f>
        <v>0.004523999999999999</v>
      </c>
      <c r="O46" s="118">
        <v>20</v>
      </c>
      <c r="P46" s="118" t="s">
        <v>125</v>
      </c>
      <c r="T46" s="122" t="s">
        <v>2</v>
      </c>
      <c r="U46" s="122" t="s">
        <v>2</v>
      </c>
      <c r="V46" s="122" t="s">
        <v>172</v>
      </c>
      <c r="W46" s="123">
        <v>20.01</v>
      </c>
      <c r="Z46" s="118" t="s">
        <v>178</v>
      </c>
      <c r="AA46" s="118" t="s">
        <v>125</v>
      </c>
    </row>
    <row r="47" spans="1:27" ht="12.75">
      <c r="A47" s="115">
        <v>22</v>
      </c>
      <c r="B47" s="116" t="s">
        <v>174</v>
      </c>
      <c r="C47" s="117" t="s">
        <v>194</v>
      </c>
      <c r="D47" s="124" t="s">
        <v>195</v>
      </c>
      <c r="E47" s="119">
        <v>38.3</v>
      </c>
      <c r="F47" s="118" t="s">
        <v>124</v>
      </c>
      <c r="I47" s="120">
        <f>ROUND(E47*G47,2)</f>
        <v>0</v>
      </c>
      <c r="J47" s="120">
        <f t="shared" si="2"/>
        <v>0</v>
      </c>
      <c r="O47" s="118">
        <v>20</v>
      </c>
      <c r="P47" s="118" t="s">
        <v>125</v>
      </c>
      <c r="T47" s="122" t="s">
        <v>2</v>
      </c>
      <c r="U47" s="122" t="s">
        <v>2</v>
      </c>
      <c r="V47" s="122" t="s">
        <v>172</v>
      </c>
      <c r="Z47" s="118" t="s">
        <v>178</v>
      </c>
      <c r="AA47" s="118" t="s">
        <v>125</v>
      </c>
    </row>
    <row r="48" spans="1:27" ht="12.75">
      <c r="A48" s="115">
        <v>23</v>
      </c>
      <c r="B48" s="116" t="s">
        <v>187</v>
      </c>
      <c r="C48" s="117" t="s">
        <v>196</v>
      </c>
      <c r="D48" s="124" t="s">
        <v>197</v>
      </c>
      <c r="E48" s="119">
        <v>34.8</v>
      </c>
      <c r="F48" s="118" t="s">
        <v>124</v>
      </c>
      <c r="H48" s="120">
        <f>ROUND(E48*G48,2)</f>
        <v>0</v>
      </c>
      <c r="J48" s="120">
        <f t="shared" si="2"/>
        <v>0</v>
      </c>
      <c r="K48" s="121">
        <v>0.0006</v>
      </c>
      <c r="L48" s="121">
        <f>E48*K48</f>
        <v>0.020879999999999996</v>
      </c>
      <c r="O48" s="118">
        <v>20</v>
      </c>
      <c r="P48" s="118" t="s">
        <v>125</v>
      </c>
      <c r="T48" s="122" t="s">
        <v>2</v>
      </c>
      <c r="U48" s="122" t="s">
        <v>2</v>
      </c>
      <c r="V48" s="122" t="s">
        <v>172</v>
      </c>
      <c r="W48" s="123">
        <v>1.427</v>
      </c>
      <c r="Z48" s="118" t="s">
        <v>191</v>
      </c>
      <c r="AA48" s="118">
        <v>7501010</v>
      </c>
    </row>
    <row r="49" spans="1:27" ht="25.5">
      <c r="A49" s="115">
        <v>24</v>
      </c>
      <c r="B49" s="116" t="s">
        <v>187</v>
      </c>
      <c r="C49" s="117" t="s">
        <v>198</v>
      </c>
      <c r="D49" s="124" t="s">
        <v>199</v>
      </c>
      <c r="E49" s="119">
        <v>9.121</v>
      </c>
      <c r="F49" s="118" t="s">
        <v>181</v>
      </c>
      <c r="H49" s="120">
        <f>ROUND(E49*G49,2)</f>
        <v>0</v>
      </c>
      <c r="J49" s="120">
        <f t="shared" si="2"/>
        <v>0</v>
      </c>
      <c r="O49" s="118">
        <v>20</v>
      </c>
      <c r="P49" s="118" t="s">
        <v>125</v>
      </c>
      <c r="T49" s="122" t="s">
        <v>2</v>
      </c>
      <c r="U49" s="122" t="s">
        <v>2</v>
      </c>
      <c r="V49" s="122" t="s">
        <v>172</v>
      </c>
      <c r="Z49" s="118" t="s">
        <v>191</v>
      </c>
      <c r="AA49" s="118">
        <v>7599750001601</v>
      </c>
    </row>
    <row r="50" spans="1:27" ht="25.5">
      <c r="A50" s="115">
        <v>25</v>
      </c>
      <c r="B50" s="116" t="s">
        <v>187</v>
      </c>
      <c r="C50" s="117" t="s">
        <v>200</v>
      </c>
      <c r="D50" s="124" t="s">
        <v>201</v>
      </c>
      <c r="E50" s="119">
        <v>9.121</v>
      </c>
      <c r="F50" s="118" t="s">
        <v>181</v>
      </c>
      <c r="H50" s="120">
        <f>ROUND(E50*G50,2)</f>
        <v>0</v>
      </c>
      <c r="J50" s="120">
        <f t="shared" si="2"/>
        <v>0</v>
      </c>
      <c r="O50" s="118">
        <v>20</v>
      </c>
      <c r="P50" s="118" t="s">
        <v>125</v>
      </c>
      <c r="T50" s="122" t="s">
        <v>2</v>
      </c>
      <c r="U50" s="122" t="s">
        <v>2</v>
      </c>
      <c r="V50" s="122" t="s">
        <v>172</v>
      </c>
      <c r="Z50" s="118" t="s">
        <v>191</v>
      </c>
      <c r="AA50" s="118">
        <v>759975000</v>
      </c>
    </row>
    <row r="51" spans="4:23" ht="12.75">
      <c r="D51" s="135" t="s">
        <v>202</v>
      </c>
      <c r="E51" s="136">
        <f>J51</f>
        <v>0</v>
      </c>
      <c r="H51" s="136">
        <f>SUM(H44:H50)</f>
        <v>0</v>
      </c>
      <c r="I51" s="136">
        <f>SUM(I44:I50)</f>
        <v>0</v>
      </c>
      <c r="J51" s="136">
        <f>SUM(J44:J50)</f>
        <v>0</v>
      </c>
      <c r="L51" s="137">
        <f>SUM(L44:L50)</f>
        <v>0.05041999999999999</v>
      </c>
      <c r="N51" s="138">
        <f>SUM(N44:N50)</f>
        <v>0</v>
      </c>
      <c r="W51" s="123">
        <f>SUM(W44:W50)</f>
        <v>24.67</v>
      </c>
    </row>
    <row r="53" ht="12.75">
      <c r="B53" s="117" t="s">
        <v>203</v>
      </c>
    </row>
    <row r="54" spans="1:27" ht="12.75">
      <c r="A54" s="115">
        <v>26</v>
      </c>
      <c r="B54" s="116" t="s">
        <v>204</v>
      </c>
      <c r="C54" s="117" t="s">
        <v>205</v>
      </c>
      <c r="D54" s="124" t="s">
        <v>206</v>
      </c>
      <c r="E54" s="119">
        <v>2.25</v>
      </c>
      <c r="F54" s="118" t="s">
        <v>124</v>
      </c>
      <c r="H54" s="120">
        <f>ROUND(E54*G54,2)</f>
        <v>0</v>
      </c>
      <c r="J54" s="120">
        <f>ROUND(E54*G54,2)</f>
        <v>0</v>
      </c>
      <c r="K54" s="121">
        <v>0.03912</v>
      </c>
      <c r="L54" s="121">
        <f>E54*K54</f>
        <v>0.08802</v>
      </c>
      <c r="O54" s="118">
        <v>20</v>
      </c>
      <c r="P54" s="118" t="s">
        <v>125</v>
      </c>
      <c r="T54" s="122" t="s">
        <v>2</v>
      </c>
      <c r="U54" s="122" t="s">
        <v>2</v>
      </c>
      <c r="V54" s="122" t="s">
        <v>172</v>
      </c>
      <c r="W54" s="123">
        <v>4.464</v>
      </c>
      <c r="Z54" s="118" t="s">
        <v>207</v>
      </c>
      <c r="AA54" s="118">
        <v>7102010101001</v>
      </c>
    </row>
    <row r="55" spans="1:27" ht="12.75">
      <c r="A55" s="115">
        <v>27</v>
      </c>
      <c r="B55" s="116" t="s">
        <v>174</v>
      </c>
      <c r="C55" s="117" t="s">
        <v>208</v>
      </c>
      <c r="D55" s="124" t="s">
        <v>209</v>
      </c>
      <c r="E55" s="119">
        <v>2.5</v>
      </c>
      <c r="F55" s="118" t="s">
        <v>124</v>
      </c>
      <c r="I55" s="120">
        <f>ROUND(E55*G55,2)</f>
        <v>0</v>
      </c>
      <c r="J55" s="120">
        <f>ROUND(E55*G55,2)</f>
        <v>0</v>
      </c>
      <c r="K55" s="121">
        <v>0.0095</v>
      </c>
      <c r="L55" s="121">
        <f>E55*K55</f>
        <v>0.02375</v>
      </c>
      <c r="O55" s="118">
        <v>20</v>
      </c>
      <c r="P55" s="118" t="s">
        <v>125</v>
      </c>
      <c r="T55" s="122" t="s">
        <v>2</v>
      </c>
      <c r="U55" s="122" t="s">
        <v>2</v>
      </c>
      <c r="V55" s="122" t="s">
        <v>172</v>
      </c>
      <c r="Z55" s="118" t="s">
        <v>210</v>
      </c>
      <c r="AA55" s="118" t="s">
        <v>125</v>
      </c>
    </row>
    <row r="56" spans="1:27" ht="12.75">
      <c r="A56" s="115">
        <v>28</v>
      </c>
      <c r="B56" s="116" t="s">
        <v>204</v>
      </c>
      <c r="C56" s="117" t="s">
        <v>211</v>
      </c>
      <c r="D56" s="124" t="s">
        <v>212</v>
      </c>
      <c r="E56" s="119">
        <v>2.25</v>
      </c>
      <c r="F56" s="118" t="s">
        <v>124</v>
      </c>
      <c r="H56" s="120">
        <f>ROUND(E56*G56,2)</f>
        <v>0</v>
      </c>
      <c r="J56" s="120">
        <f>ROUND(E56*G56,2)</f>
        <v>0</v>
      </c>
      <c r="K56" s="121">
        <v>0.00027</v>
      </c>
      <c r="L56" s="121">
        <f>E56*K56</f>
        <v>0.0006075</v>
      </c>
      <c r="O56" s="118">
        <v>20</v>
      </c>
      <c r="P56" s="118" t="s">
        <v>125</v>
      </c>
      <c r="T56" s="122" t="s">
        <v>2</v>
      </c>
      <c r="U56" s="122" t="s">
        <v>2</v>
      </c>
      <c r="V56" s="122" t="s">
        <v>172</v>
      </c>
      <c r="Z56" s="118" t="s">
        <v>207</v>
      </c>
      <c r="AA56" s="118">
        <v>7102010102019</v>
      </c>
    </row>
    <row r="57" spans="1:27" ht="25.5">
      <c r="A57" s="115">
        <v>29</v>
      </c>
      <c r="B57" s="116" t="s">
        <v>204</v>
      </c>
      <c r="C57" s="117" t="s">
        <v>213</v>
      </c>
      <c r="D57" s="124" t="s">
        <v>214</v>
      </c>
      <c r="E57" s="119">
        <v>0.866</v>
      </c>
      <c r="F57" s="118" t="s">
        <v>181</v>
      </c>
      <c r="H57" s="120">
        <f>ROUND(E57*G57,2)</f>
        <v>0</v>
      </c>
      <c r="J57" s="120">
        <f>ROUND(E57*G57,2)</f>
        <v>0</v>
      </c>
      <c r="O57" s="118">
        <v>20</v>
      </c>
      <c r="P57" s="118" t="s">
        <v>125</v>
      </c>
      <c r="T57" s="122" t="s">
        <v>2</v>
      </c>
      <c r="U57" s="122" t="s">
        <v>2</v>
      </c>
      <c r="V57" s="122" t="s">
        <v>172</v>
      </c>
      <c r="Z57" s="118" t="s">
        <v>207</v>
      </c>
      <c r="AA57" s="118">
        <v>7199710</v>
      </c>
    </row>
    <row r="58" spans="1:27" ht="25.5">
      <c r="A58" s="115">
        <v>30</v>
      </c>
      <c r="B58" s="116" t="s">
        <v>204</v>
      </c>
      <c r="C58" s="117" t="s">
        <v>215</v>
      </c>
      <c r="D58" s="124" t="s">
        <v>216</v>
      </c>
      <c r="E58" s="119">
        <v>0.866</v>
      </c>
      <c r="F58" s="118" t="s">
        <v>181</v>
      </c>
      <c r="H58" s="120">
        <f>ROUND(E58*G58,2)</f>
        <v>0</v>
      </c>
      <c r="J58" s="120">
        <f>ROUND(E58*G58,2)</f>
        <v>0</v>
      </c>
      <c r="O58" s="118">
        <v>20</v>
      </c>
      <c r="P58" s="118" t="s">
        <v>125</v>
      </c>
      <c r="T58" s="122" t="s">
        <v>2</v>
      </c>
      <c r="U58" s="122" t="s">
        <v>2</v>
      </c>
      <c r="V58" s="122" t="s">
        <v>172</v>
      </c>
      <c r="Z58" s="118" t="s">
        <v>207</v>
      </c>
      <c r="AA58" s="118">
        <v>7199710</v>
      </c>
    </row>
    <row r="59" spans="4:23" ht="12.75">
      <c r="D59" s="135" t="s">
        <v>217</v>
      </c>
      <c r="E59" s="136">
        <f>J59</f>
        <v>0</v>
      </c>
      <c r="H59" s="136">
        <f>SUM(H53:H58)</f>
        <v>0</v>
      </c>
      <c r="I59" s="136">
        <f>SUM(I53:I58)</f>
        <v>0</v>
      </c>
      <c r="J59" s="136">
        <f>SUM(J53:J58)</f>
        <v>0</v>
      </c>
      <c r="L59" s="137">
        <f>SUM(L53:L58)</f>
        <v>0.1123775</v>
      </c>
      <c r="N59" s="138">
        <f>SUM(N53:N58)</f>
        <v>0</v>
      </c>
      <c r="W59" s="123">
        <f>SUM(W53:W58)</f>
        <v>4.464</v>
      </c>
    </row>
    <row r="61" ht="12.75">
      <c r="B61" s="117" t="s">
        <v>218</v>
      </c>
    </row>
    <row r="62" spans="1:27" ht="25.5">
      <c r="A62" s="115">
        <v>31</v>
      </c>
      <c r="B62" s="116" t="s">
        <v>219</v>
      </c>
      <c r="C62" s="117" t="s">
        <v>220</v>
      </c>
      <c r="D62" s="124" t="s">
        <v>221</v>
      </c>
      <c r="E62" s="119">
        <v>35.04</v>
      </c>
      <c r="F62" s="118" t="s">
        <v>124</v>
      </c>
      <c r="H62" s="120">
        <f>ROUND(E62*G62,2)</f>
        <v>0</v>
      </c>
      <c r="J62" s="120">
        <f>ROUND(E62*G62,2)</f>
        <v>0</v>
      </c>
      <c r="K62" s="121">
        <v>0.00124</v>
      </c>
      <c r="L62" s="121">
        <f>E62*K62</f>
        <v>0.0434496</v>
      </c>
      <c r="O62" s="118">
        <v>20</v>
      </c>
      <c r="P62" s="118" t="s">
        <v>125</v>
      </c>
      <c r="T62" s="122" t="s">
        <v>2</v>
      </c>
      <c r="U62" s="122" t="s">
        <v>2</v>
      </c>
      <c r="V62" s="122" t="s">
        <v>172</v>
      </c>
      <c r="W62" s="123">
        <v>17.205</v>
      </c>
      <c r="Z62" s="118" t="s">
        <v>126</v>
      </c>
      <c r="AA62" s="118">
        <v>8401080102003</v>
      </c>
    </row>
    <row r="63" spans="4:23" ht="12.75">
      <c r="D63" s="135" t="s">
        <v>222</v>
      </c>
      <c r="E63" s="136">
        <f>J63</f>
        <v>0</v>
      </c>
      <c r="H63" s="136">
        <f>SUM(H61:H62)</f>
        <v>0</v>
      </c>
      <c r="I63" s="136">
        <f>SUM(I61:I62)</f>
        <v>0</v>
      </c>
      <c r="J63" s="136">
        <f>SUM(J61:J62)</f>
        <v>0</v>
      </c>
      <c r="L63" s="137">
        <f>SUM(L61:L62)</f>
        <v>0.0434496</v>
      </c>
      <c r="N63" s="138">
        <f>SUM(N61:N62)</f>
        <v>0</v>
      </c>
      <c r="W63" s="123">
        <f>SUM(W61:W62)</f>
        <v>17.205</v>
      </c>
    </row>
    <row r="65" ht="12.75">
      <c r="B65" s="117" t="s">
        <v>223</v>
      </c>
    </row>
    <row r="66" spans="1:27" ht="12.75">
      <c r="A66" s="115">
        <v>32</v>
      </c>
      <c r="B66" s="116" t="s">
        <v>224</v>
      </c>
      <c r="C66" s="117" t="s">
        <v>225</v>
      </c>
      <c r="D66" s="124" t="s">
        <v>226</v>
      </c>
      <c r="E66" s="119">
        <v>61.66</v>
      </c>
      <c r="F66" s="118" t="s">
        <v>124</v>
      </c>
      <c r="H66" s="120">
        <f>ROUND(E66*G66,2)</f>
        <v>0</v>
      </c>
      <c r="J66" s="120">
        <f>ROUND(E66*G66,2)</f>
        <v>0</v>
      </c>
      <c r="K66" s="121">
        <v>0.0003</v>
      </c>
      <c r="L66" s="121">
        <f>E66*K66</f>
        <v>0.018497999999999997</v>
      </c>
      <c r="O66" s="118">
        <v>20</v>
      </c>
      <c r="P66" s="118" t="s">
        <v>125</v>
      </c>
      <c r="T66" s="122" t="s">
        <v>2</v>
      </c>
      <c r="U66" s="122" t="s">
        <v>2</v>
      </c>
      <c r="V66" s="122" t="s">
        <v>172</v>
      </c>
      <c r="W66" s="123">
        <v>7.892</v>
      </c>
      <c r="Z66" s="118" t="s">
        <v>227</v>
      </c>
      <c r="AA66" s="118">
        <v>84020326</v>
      </c>
    </row>
    <row r="67" spans="4:23" ht="12.75">
      <c r="D67" s="135" t="s">
        <v>228</v>
      </c>
      <c r="E67" s="136">
        <f>J67</f>
        <v>0</v>
      </c>
      <c r="H67" s="136">
        <f>SUM(H65:H66)</f>
        <v>0</v>
      </c>
      <c r="I67" s="136">
        <f>SUM(I65:I66)</f>
        <v>0</v>
      </c>
      <c r="J67" s="136">
        <f>SUM(J65:J66)</f>
        <v>0</v>
      </c>
      <c r="L67" s="137">
        <f>SUM(L65:L66)</f>
        <v>0.018497999999999997</v>
      </c>
      <c r="N67" s="138">
        <f>SUM(N65:N66)</f>
        <v>0</v>
      </c>
      <c r="W67" s="123">
        <f>SUM(W65:W66)</f>
        <v>7.892</v>
      </c>
    </row>
    <row r="69" spans="4:23" ht="12.75">
      <c r="D69" s="135" t="s">
        <v>229</v>
      </c>
      <c r="E69" s="138">
        <f>J69</f>
        <v>0</v>
      </c>
      <c r="H69" s="136">
        <f>+H42+H51+H59+H63+H67</f>
        <v>0</v>
      </c>
      <c r="I69" s="136">
        <f>+I42+I51+I59+I63+I67</f>
        <v>0</v>
      </c>
      <c r="J69" s="136">
        <f>+J42+J51+J59+J63+J67</f>
        <v>0</v>
      </c>
      <c r="L69" s="137">
        <f>+L42+L51+L59+L63+L67</f>
        <v>0.2268251</v>
      </c>
      <c r="N69" s="138">
        <f>+N42+N51+N59+N63+N67</f>
        <v>0</v>
      </c>
      <c r="W69" s="123">
        <f>+W42+W51+W59+W63+W67</f>
        <v>55.484</v>
      </c>
    </row>
    <row r="71" ht="12.75">
      <c r="B71" s="134" t="s">
        <v>230</v>
      </c>
    </row>
    <row r="72" ht="12.75">
      <c r="B72" s="117" t="s">
        <v>231</v>
      </c>
    </row>
    <row r="73" spans="1:27" ht="12.75">
      <c r="A73" s="115">
        <v>33</v>
      </c>
      <c r="B73" s="116" t="s">
        <v>232</v>
      </c>
      <c r="C73" s="117" t="s">
        <v>233</v>
      </c>
      <c r="D73" s="124" t="s">
        <v>234</v>
      </c>
      <c r="E73" s="119">
        <v>1</v>
      </c>
      <c r="F73" s="118" t="s">
        <v>177</v>
      </c>
      <c r="H73" s="120">
        <f>ROUND(E73*G73,2)</f>
        <v>0</v>
      </c>
      <c r="J73" s="120">
        <f>ROUND(E73*G73,2)</f>
        <v>0</v>
      </c>
      <c r="O73" s="118">
        <v>20</v>
      </c>
      <c r="P73" s="118" t="s">
        <v>125</v>
      </c>
      <c r="T73" s="122" t="s">
        <v>2</v>
      </c>
      <c r="U73" s="122" t="s">
        <v>2</v>
      </c>
      <c r="V73" s="122" t="s">
        <v>107</v>
      </c>
      <c r="W73" s="123">
        <v>0.128</v>
      </c>
      <c r="Z73" s="118" t="s">
        <v>235</v>
      </c>
      <c r="AA73" s="118">
        <v>9114010101002</v>
      </c>
    </row>
    <row r="74" spans="1:27" ht="12.75">
      <c r="A74" s="115">
        <v>34</v>
      </c>
      <c r="B74" s="116" t="s">
        <v>232</v>
      </c>
      <c r="C74" s="117" t="s">
        <v>236</v>
      </c>
      <c r="D74" s="124" t="s">
        <v>237</v>
      </c>
      <c r="E74" s="119">
        <v>8</v>
      </c>
      <c r="F74" s="118" t="s">
        <v>177</v>
      </c>
      <c r="H74" s="120">
        <f>ROUND(E74*G74,2)</f>
        <v>0</v>
      </c>
      <c r="J74" s="120">
        <f>ROUND(E74*G74,2)</f>
        <v>0</v>
      </c>
      <c r="O74" s="118">
        <v>20</v>
      </c>
      <c r="P74" s="118" t="s">
        <v>125</v>
      </c>
      <c r="T74" s="122" t="s">
        <v>2</v>
      </c>
      <c r="U74" s="122" t="s">
        <v>2</v>
      </c>
      <c r="V74" s="122" t="s">
        <v>107</v>
      </c>
      <c r="W74" s="123">
        <v>3.448</v>
      </c>
      <c r="Z74" s="118" t="s">
        <v>235</v>
      </c>
      <c r="AA74" s="118">
        <v>9116120102001</v>
      </c>
    </row>
    <row r="75" spans="1:10" ht="25.5">
      <c r="A75" s="115">
        <v>35</v>
      </c>
      <c r="B75" s="116" t="s">
        <v>246</v>
      </c>
      <c r="C75" s="117" t="s">
        <v>245</v>
      </c>
      <c r="D75" s="124" t="s">
        <v>247</v>
      </c>
      <c r="E75" s="119">
        <v>118</v>
      </c>
      <c r="F75" s="118" t="s">
        <v>190</v>
      </c>
      <c r="H75" s="120">
        <f>ROUND(E75*G75,2)</f>
        <v>0</v>
      </c>
      <c r="J75" s="120">
        <f>ROUND(E75*G75,2)</f>
        <v>0</v>
      </c>
    </row>
    <row r="76" spans="1:10" ht="25.5">
      <c r="A76" s="115">
        <v>36</v>
      </c>
      <c r="B76" s="116" t="s">
        <v>107</v>
      </c>
      <c r="C76" s="117" t="s">
        <v>243</v>
      </c>
      <c r="D76" s="124" t="s">
        <v>244</v>
      </c>
      <c r="E76" s="119">
        <v>118</v>
      </c>
      <c r="F76" s="118" t="s">
        <v>190</v>
      </c>
      <c r="I76" s="120">
        <f>ROUND(E76*G76,2)</f>
        <v>0</v>
      </c>
      <c r="J76" s="120">
        <f>ROUND(E76*G76,2)</f>
        <v>0</v>
      </c>
    </row>
    <row r="77" spans="1:27" ht="12.75">
      <c r="A77" s="115">
        <v>37</v>
      </c>
      <c r="B77" s="116" t="s">
        <v>232</v>
      </c>
      <c r="C77" s="117" t="s">
        <v>238</v>
      </c>
      <c r="D77" s="124" t="s">
        <v>239</v>
      </c>
      <c r="E77" s="119">
        <v>18</v>
      </c>
      <c r="F77" s="118" t="s">
        <v>190</v>
      </c>
      <c r="H77" s="120">
        <f>ROUND(E77*G77,2)</f>
        <v>0</v>
      </c>
      <c r="J77" s="120">
        <f>ROUND(E77*G77,2)</f>
        <v>0</v>
      </c>
      <c r="O77" s="118">
        <v>20</v>
      </c>
      <c r="P77" s="118" t="s">
        <v>125</v>
      </c>
      <c r="T77" s="122" t="s">
        <v>2</v>
      </c>
      <c r="U77" s="122" t="s">
        <v>2</v>
      </c>
      <c r="V77" s="122" t="s">
        <v>107</v>
      </c>
      <c r="W77" s="123">
        <v>0.882</v>
      </c>
      <c r="Z77" s="118" t="s">
        <v>235</v>
      </c>
      <c r="AA77" s="118">
        <v>9108010103002</v>
      </c>
    </row>
    <row r="78" spans="4:23" ht="12.75">
      <c r="D78" s="135" t="s">
        <v>240</v>
      </c>
      <c r="E78" s="136">
        <f>J78</f>
        <v>0</v>
      </c>
      <c r="H78" s="136">
        <f>SUM(H71:H77)</f>
        <v>0</v>
      </c>
      <c r="I78" s="136">
        <f>SUM(I71:I77)</f>
        <v>0</v>
      </c>
      <c r="J78" s="136">
        <f>SUM(J71:J77)</f>
        <v>0</v>
      </c>
      <c r="L78" s="137">
        <f>SUM(L71:L77)</f>
        <v>0</v>
      </c>
      <c r="N78" s="138">
        <f>SUM(N71:N77)</f>
        <v>0</v>
      </c>
      <c r="W78" s="123">
        <f>SUM(W71:W77)</f>
        <v>4.458</v>
      </c>
    </row>
    <row r="80" spans="4:23" ht="12.75">
      <c r="D80" s="135" t="s">
        <v>241</v>
      </c>
      <c r="E80" s="136">
        <f>J80</f>
        <v>0</v>
      </c>
      <c r="H80" s="136">
        <f>+H78</f>
        <v>0</v>
      </c>
      <c r="I80" s="136">
        <f>+I78</f>
        <v>0</v>
      </c>
      <c r="J80" s="136">
        <f>+J78</f>
        <v>0</v>
      </c>
      <c r="L80" s="137">
        <f>+L78</f>
        <v>0</v>
      </c>
      <c r="N80" s="138">
        <f>+N78</f>
        <v>0</v>
      </c>
      <c r="W80" s="123">
        <f>+W78</f>
        <v>4.458</v>
      </c>
    </row>
    <row r="82" spans="4:23" ht="12.75">
      <c r="D82" s="139" t="s">
        <v>242</v>
      </c>
      <c r="E82" s="136">
        <f>J82</f>
        <v>0</v>
      </c>
      <c r="H82" s="136">
        <f>+H34+H69+H80</f>
        <v>0</v>
      </c>
      <c r="I82" s="136">
        <f>+I34+I69+I80</f>
        <v>0</v>
      </c>
      <c r="J82" s="136">
        <f>+J34+J69+J80</f>
        <v>0</v>
      </c>
      <c r="L82" s="137">
        <f>+L34+L69+L80</f>
        <v>2.4970661</v>
      </c>
      <c r="N82" s="138">
        <f>+N34+N69+N80</f>
        <v>1.61184</v>
      </c>
      <c r="W82" s="123">
        <f>+W34+W69+W80</f>
        <v>151.596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miroslav boldiš</cp:lastModifiedBy>
  <cp:lastPrinted>2009-04-24T07:21:38Z</cp:lastPrinted>
  <dcterms:created xsi:type="dcterms:W3CDTF">1999-04-06T07:39:42Z</dcterms:created>
  <dcterms:modified xsi:type="dcterms:W3CDTF">2020-12-15T19:41:46Z</dcterms:modified>
  <cp:category/>
  <cp:version/>
  <cp:contentType/>
  <cp:contentStatus/>
</cp:coreProperties>
</file>